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roeger\Documents\_Neue Angebote\1584_UBA_Software_Kennwerte_Abgabe\Inhalt\Power-Meters\"/>
    </mc:Choice>
  </mc:AlternateContent>
  <xr:revisionPtr revIDLastSave="0" documentId="13_ncr:1_{17C33A67-3766-4371-AD03-E8751AA3F4A2}" xr6:coauthVersionLast="46" xr6:coauthVersionMax="46" xr10:uidLastSave="{00000000-0000-0000-0000-000000000000}"/>
  <bookViews>
    <workbookView xWindow="-108" yWindow="-108" windowWidth="23256" windowHeight="13176" activeTab="2" xr2:uid="{AEA61F14-800A-40B6-B290-3BFE7837E449}"/>
  </bookViews>
  <sheets>
    <sheet name="KPI4DCE-Faktoren" sheetId="1" r:id="rId1"/>
    <sheet name="Referenz-IT" sheetId="2" r:id="rId2"/>
    <sheet name="Beispielwerte" sheetId="3" r:id="rId3"/>
  </sheets>
  <externalReferences>
    <externalReference r:id="rId4"/>
  </externalReferences>
  <definedNames>
    <definedName name="ADP_AssemblyTest">'KPI4DCE-Faktoren'!$B$50</definedName>
    <definedName name="ADP_BladeRest">'KPI4DCE-Faktoren'!$B$47</definedName>
    <definedName name="ADP_BladeSystemGeh">'KPI4DCE-Faktoren'!$B$44</definedName>
    <definedName name="ADP_BS_sonst">'KPI4DCE-Faktoren'!$B$112</definedName>
    <definedName name="ADP_CPU_DieSize">'KPI4DCE-Faktoren'!$B$2</definedName>
    <definedName name="ADP_CPU_Gold">'KPI4DCE-Faktoren'!$B$3</definedName>
    <definedName name="ADP_CPU_T">'KPI4DCE-Faktoren'!$B$4</definedName>
    <definedName name="ADP_Erdgas">'KPI4DCE-Faktoren'!$B$108</definedName>
    <definedName name="ADP_Fluessiggas">'KPI4DCE-Faktoren'!$B$109</definedName>
    <definedName name="ADP_HDD">'KPI4DCE-Faktoren'!$B$35</definedName>
    <definedName name="ADP_Heizoel">'KPI4DCE-Faktoren'!$B$107</definedName>
    <definedName name="ADP_HolzHackschnitzel">'KPI4DCE-Faktoren'!$B$111</definedName>
    <definedName name="ADP_HolzPellets">'KPI4DCE-Faktoren'!$B$110</definedName>
    <definedName name="ADP_KK">'KPI4DCE-Faktoren'!$B$11</definedName>
    <definedName name="ADP_KMdefault">'KPI4DCE-Faktoren'!$B$76</definedName>
    <definedName name="ADP_KMsonst">'KPI4DCE-Faktoren'!$B$75</definedName>
    <definedName name="ADP_MB">'KPI4DCE-Faktoren'!$B$38</definedName>
    <definedName name="ADP_NAND">'KPI4DCE-Faktoren'!$B$26</definedName>
    <definedName name="ADP_PSU">'KPI4DCE-Faktoren'!$B$59</definedName>
    <definedName name="ADP_R134A">'KPI4DCE-Faktoren'!$B$65</definedName>
    <definedName name="ADP_R290">'KPI4DCE-Faktoren'!$B$66</definedName>
    <definedName name="ADP_R32">'KPI4DCE-Faktoren'!$B$67</definedName>
    <definedName name="ADP_R404A">'KPI4DCE-Faktoren'!$B$68</definedName>
    <definedName name="ADP_R407A">'KPI4DCE-Faktoren'!$B$69</definedName>
    <definedName name="ADP_R407C">'KPI4DCE-Faktoren'!$B$70</definedName>
    <definedName name="ADP_R410A">'KPI4DCE-Faktoren'!$B$71</definedName>
    <definedName name="ADP_R717">'KPI4DCE-Faktoren'!$B$72</definedName>
    <definedName name="ADP_R718">'KPI4DCE-Faktoren'!$B$73</definedName>
    <definedName name="ADP_R744">'KPI4DCE-Faktoren'!$B$74</definedName>
    <definedName name="ADP_RackRest">'KPI4DCE-Faktoren'!$B$41</definedName>
    <definedName name="ADP_RAM_DieSize">'KPI4DCE-Faktoren'!$B$14</definedName>
    <definedName name="ADP_RAM_Gold">'KPI4DCE-Faktoren'!$B$16</definedName>
    <definedName name="ADP_RAM_PCB">'KPI4DCE-Faktoren'!$B$15</definedName>
    <definedName name="ADP_RAM_T">'KPI4DCE-Faktoren'!$B$17</definedName>
    <definedName name="ADP_SSD_PCB">'KPI4DCE-Faktoren'!$B$29</definedName>
    <definedName name="ADP_SSD_T">'KPI4DCE-Faktoren'!$B$30</definedName>
    <definedName name="ADP_StorageRest">'KPI4DCE-Faktoren'!$B$53</definedName>
    <definedName name="ADP_Strom">'KPI4DCE-Faktoren'!$B$62</definedName>
    <definedName name="ADP_Switch">'KPI4DCE-Faktoren'!$B$56</definedName>
    <definedName name="BS_Art1">'KPI4DCE-Faktoren'!$B$125</definedName>
    <definedName name="BS_Art2">'KPI4DCE-Faktoren'!$B$126</definedName>
    <definedName name="BS_Art3">'KPI4DCE-Faktoren'!$B$127</definedName>
    <definedName name="BS_Art4">'KPI4DCE-Faktoren'!$B$128</definedName>
    <definedName name="BS_Art5">'KPI4DCE-Faktoren'!$B$129</definedName>
    <definedName name="BS_sonst">'KPI4DCE-Faktoren'!$B$130</definedName>
    <definedName name="DieSizeFaktor">'KPI4DCE-Faktoren'!$B$131</definedName>
    <definedName name="DieSizeKonstante">'KPI4DCE-Faktoren'!$B$132</definedName>
    <definedName name="GewichtBladeRest">'KPI4DCE-Faktoren'!$B$138</definedName>
    <definedName name="GewichtBladeSystemOhnePSU">'KPI4DCE-Faktoren'!$B$137</definedName>
    <definedName name="GewichtPSU">'KPI4DCE-Faktoren'!$B$136</definedName>
    <definedName name="GewichtRackRest">'KPI4DCE-Faktoren'!$B$135</definedName>
    <definedName name="GewichtStorageRest">'KPI4DCE-Faktoren'!$B$139</definedName>
    <definedName name="GWP_AssemblyTest">'KPI4DCE-Faktoren'!$B$51</definedName>
    <definedName name="GWP_BladeRest">'KPI4DCE-Faktoren'!$B$48</definedName>
    <definedName name="GWP_BladeSystemGeh">'KPI4DCE-Faktoren'!$B$45</definedName>
    <definedName name="GWP_BS_sonst">'KPI4DCE-Faktoren'!$B$118</definedName>
    <definedName name="GWP_CPU_DieSize">'KPI4DCE-Faktoren'!$B$5</definedName>
    <definedName name="GWP_CPU_Gold">'KPI4DCE-Faktoren'!$B$6</definedName>
    <definedName name="GWP_CPU_T">'KPI4DCE-Faktoren'!$B$7</definedName>
    <definedName name="GWP_Erdgas">'KPI4DCE-Faktoren'!$B$114</definedName>
    <definedName name="GWP_Fluessiggas">'KPI4DCE-Faktoren'!$B$115</definedName>
    <definedName name="GWP_HDD">'KPI4DCE-Faktoren'!$B$36</definedName>
    <definedName name="GWP_Heizoel">'KPI4DCE-Faktoren'!$B$113</definedName>
    <definedName name="GWP_HolzHackschnitzel">'KPI4DCE-Faktoren'!$B$117</definedName>
    <definedName name="GWP_HolzPellets">'KPI4DCE-Faktoren'!$B$116</definedName>
    <definedName name="GWP_KK">'KPI4DCE-Faktoren'!$B$12</definedName>
    <definedName name="GWP_KMdefault">'KPI4DCE-Faktoren'!$B$88</definedName>
    <definedName name="GWP_KMsonst">'KPI4DCE-Faktoren'!$B$87</definedName>
    <definedName name="GWP_MB">'KPI4DCE-Faktoren'!$B$39</definedName>
    <definedName name="GWP_NAND">'KPI4DCE-Faktoren'!$B$27</definedName>
    <definedName name="GWP_PSU">'KPI4DCE-Faktoren'!$B$60</definedName>
    <definedName name="GWP_R134A">'KPI4DCE-Faktoren'!$B$77</definedName>
    <definedName name="GWP_R290">'KPI4DCE-Faktoren'!$B$78</definedName>
    <definedName name="GWP_R32">'KPI4DCE-Faktoren'!$B$79</definedName>
    <definedName name="GWP_R404A">'KPI4DCE-Faktoren'!$B$80</definedName>
    <definedName name="GWP_R407A">'KPI4DCE-Faktoren'!$B$81</definedName>
    <definedName name="GWP_R407C">'KPI4DCE-Faktoren'!$B$82</definedName>
    <definedName name="GWP_R410A">'KPI4DCE-Faktoren'!$B$83</definedName>
    <definedName name="GWP_R717">'KPI4DCE-Faktoren'!$B$84</definedName>
    <definedName name="GWP_R718">'KPI4DCE-Faktoren'!$B$85</definedName>
    <definedName name="GWP_R744">'KPI4DCE-Faktoren'!$B$86</definedName>
    <definedName name="GWP_RackRest">'KPI4DCE-Faktoren'!$B$42</definedName>
    <definedName name="GWP_RAM_DieSize">'KPI4DCE-Faktoren'!$B$18</definedName>
    <definedName name="GWP_RAM_Gold">'KPI4DCE-Faktoren'!$B$20</definedName>
    <definedName name="GWP_RAM_PCB">'KPI4DCE-Faktoren'!$B$19</definedName>
    <definedName name="GWP_RAM_T">'KPI4DCE-Faktoren'!$B$21</definedName>
    <definedName name="GWP_SSD_PCB">'KPI4DCE-Faktoren'!$B$31</definedName>
    <definedName name="GWP_SSD_T">'KPI4DCE-Faktoren'!$B$32</definedName>
    <definedName name="GWP_StorageRest">'KPI4DCE-Faktoren'!$B$54</definedName>
    <definedName name="GWP_Strom">'KPI4DCE-Faktoren'!$B$63</definedName>
    <definedName name="GWP_Switch">'KPI4DCE-Faktoren'!$B$57</definedName>
    <definedName name="KEA_AssemblyTest">'KPI4DCE-Faktoren'!$B$52</definedName>
    <definedName name="KEA_BladeRest">'KPI4DCE-Faktoren'!$B$49</definedName>
    <definedName name="KEA_BladeSystemGeh">'KPI4DCE-Faktoren'!$B$46</definedName>
    <definedName name="KEA_BS_sonst">'KPI4DCE-Faktoren'!$B$124</definedName>
    <definedName name="KEA_CPU_DieSize">'KPI4DCE-Faktoren'!$B$8</definedName>
    <definedName name="KEA_CPU_Gold">'KPI4DCE-Faktoren'!$B$9</definedName>
    <definedName name="KEA_CPU_T">'KPI4DCE-Faktoren'!$B$10</definedName>
    <definedName name="KEA_Erdgas">'KPI4DCE-Faktoren'!$B$120</definedName>
    <definedName name="KEA_Fluessiggas">'KPI4DCE-Faktoren'!$B$121</definedName>
    <definedName name="KEA_HDD">'KPI4DCE-Faktoren'!$B$37</definedName>
    <definedName name="KEA_Heizoel">'KPI4DCE-Faktoren'!$B$119</definedName>
    <definedName name="KEA_HolzHackschnitzel">'KPI4DCE-Faktoren'!$B$123</definedName>
    <definedName name="KEA_HolzPellets">'KPI4DCE-Faktoren'!$B$122</definedName>
    <definedName name="KEA_KK">'KPI4DCE-Faktoren'!$B$13</definedName>
    <definedName name="KEA_KMdefault">'KPI4DCE-Faktoren'!$B$100</definedName>
    <definedName name="KEA_KMsonst">'KPI4DCE-Faktoren'!$B$99</definedName>
    <definedName name="KEA_MB">'KPI4DCE-Faktoren'!$B$40</definedName>
    <definedName name="KEA_NAND">'KPI4DCE-Faktoren'!$B$28</definedName>
    <definedName name="KEA_PSU">'KPI4DCE-Faktoren'!$B$61</definedName>
    <definedName name="KEA_R134A">'KPI4DCE-Faktoren'!$B$89</definedName>
    <definedName name="KEA_R290">'KPI4DCE-Faktoren'!$B$90</definedName>
    <definedName name="KEA_R32">'KPI4DCE-Faktoren'!$B$91</definedName>
    <definedName name="KEA_R404A">'KPI4DCE-Faktoren'!$B$92</definedName>
    <definedName name="KEA_R407A">'KPI4DCE-Faktoren'!$B$93</definedName>
    <definedName name="KEA_R407C">'KPI4DCE-Faktoren'!$B$94</definedName>
    <definedName name="KEA_R410A">'KPI4DCE-Faktoren'!$B$95</definedName>
    <definedName name="KEA_R717">'KPI4DCE-Faktoren'!$B$96</definedName>
    <definedName name="KEA_R718">'KPI4DCE-Faktoren'!$B$97</definedName>
    <definedName name="KEA_R744">'KPI4DCE-Faktoren'!$B$98</definedName>
    <definedName name="KEA_RackRest">'KPI4DCE-Faktoren'!$B$43</definedName>
    <definedName name="KEA_RAM_DieSize">'KPI4DCE-Faktoren'!$B$22</definedName>
    <definedName name="KEA_RAM_Gold">'KPI4DCE-Faktoren'!$B$24</definedName>
    <definedName name="KEA_RAM_PCB">'KPI4DCE-Faktoren'!$B$23</definedName>
    <definedName name="KEA_RAM_T">'KPI4DCE-Faktoren'!$B$25</definedName>
    <definedName name="KEA_SSD_PCB">'KPI4DCE-Faktoren'!$B$33</definedName>
    <definedName name="KEA_SSD_T">'KPI4DCE-Faktoren'!$B$34</definedName>
    <definedName name="KEA_StorageRest">'KPI4DCE-Faktoren'!$B$55</definedName>
    <definedName name="KEA_Strom">'KPI4DCE-Faktoren'!$B$64</definedName>
    <definedName name="KEA_Switch">'KPI4DCE-Faktoren'!$B$58</definedName>
    <definedName name="KM_Art1">'KPI4DCE-Faktoren'!$B$104</definedName>
    <definedName name="KM_Art2">'KPI4DCE-Faktoren'!$B$105</definedName>
    <definedName name="KM_std">'KPI4DCE-Faktoren'!$B$106</definedName>
    <definedName name="KMLeck_DV">'KPI4DCE-Faktoren'!$B$101</definedName>
    <definedName name="KMLeck_FK">'KPI4DCE-Faktoren'!$B$102</definedName>
    <definedName name="KMLeck_std">'KPI4DCE-Faktoren'!$B$103</definedName>
    <definedName name="NANDproDie">'KPI4DCE-Faktoren'!$B$134</definedName>
    <definedName name="ND_default_kaelte">'KPI4DCE-Faktoren'!$B$143</definedName>
    <definedName name="ND_default_server">'KPI4DCE-Faktoren'!$B$140</definedName>
    <definedName name="ND_default_storage">'KPI4DCE-Faktoren'!$B$141</definedName>
    <definedName name="ND_default_switch">'KPI4DCE-Faktoren'!$B$142</definedName>
    <definedName name="Pel_Server_Default">'KPI4DCE-Faktoren'!$B$144</definedName>
    <definedName name="Pel_Storage_Default">'KPI4DCE-Faktoren'!$B$145</definedName>
    <definedName name="Pel_Switch_Default">'KPI4DCE-Faktoren'!$B$146</definedName>
    <definedName name="PUE_BZ">[1]Ergebnisse!$C$36</definedName>
    <definedName name="RAMproDie">'KPI4DCE-Faktoren'!$B$133</definedName>
    <definedName name="Report_end">[1]Ergebnisse!$D$7</definedName>
    <definedName name="Report_start">[1]Ergebnisse!$D$6</definedName>
    <definedName name="TageProJahr">'KPI4DCE-Faktoren'!$B$147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I9" i="3" s="1"/>
  <c r="G8" i="3"/>
  <c r="G7" i="3"/>
  <c r="I7" i="3" s="1"/>
  <c r="G6" i="3"/>
  <c r="B41" i="2"/>
  <c r="B11" i="2" l="1"/>
  <c r="A19" i="2"/>
  <c r="B19" i="2"/>
  <c r="A20" i="2"/>
  <c r="B20" i="2"/>
  <c r="A18" i="2"/>
  <c r="B18" i="2"/>
  <c r="A16" i="2"/>
  <c r="B16" i="2"/>
  <c r="A17" i="2"/>
  <c r="B17" i="2"/>
  <c r="A14" i="2"/>
  <c r="B14" i="2"/>
  <c r="A15" i="2"/>
  <c r="B15" i="2"/>
  <c r="F57" i="1"/>
  <c r="B21" i="2" s="1"/>
  <c r="B6" i="2"/>
  <c r="C45" i="2"/>
  <c r="B45" i="2"/>
  <c r="A45" i="2"/>
  <c r="C44" i="2"/>
  <c r="B44" i="2"/>
  <c r="A44" i="2"/>
  <c r="C42" i="2"/>
  <c r="B42" i="2"/>
  <c r="B43" i="2" s="1"/>
  <c r="D9" i="3" s="1"/>
  <c r="A42" i="2"/>
  <c r="A40" i="2"/>
  <c r="C37" i="2"/>
  <c r="B37" i="2"/>
  <c r="A37" i="2"/>
  <c r="C36" i="2"/>
  <c r="B36" i="2"/>
  <c r="A36" i="2"/>
  <c r="C34" i="2"/>
  <c r="B34" i="2"/>
  <c r="A34" i="2"/>
  <c r="B31" i="2"/>
  <c r="A31" i="2"/>
  <c r="B30" i="2"/>
  <c r="A30" i="2"/>
  <c r="B29" i="2"/>
  <c r="A29" i="2"/>
  <c r="B28" i="2"/>
  <c r="A28" i="2"/>
  <c r="A27" i="2"/>
  <c r="C24" i="2"/>
  <c r="A24" i="2"/>
  <c r="C23" i="2"/>
  <c r="A23" i="2"/>
  <c r="C21" i="2"/>
  <c r="A21" i="2"/>
  <c r="C10" i="2"/>
  <c r="B10" i="2"/>
  <c r="A10" i="2"/>
  <c r="C9" i="2"/>
  <c r="B9" i="2"/>
  <c r="A9" i="2"/>
  <c r="C7" i="2"/>
  <c r="B7" i="2"/>
  <c r="A7" i="2"/>
  <c r="A5" i="2"/>
  <c r="F18" i="1"/>
  <c r="F53" i="1" s="1"/>
  <c r="F73" i="1"/>
  <c r="F72" i="1"/>
  <c r="F71" i="1"/>
  <c r="F68" i="1"/>
  <c r="F67" i="1"/>
  <c r="F66" i="1"/>
  <c r="F46" i="1"/>
  <c r="F45" i="1"/>
  <c r="F44" i="1"/>
  <c r="F37" i="1"/>
  <c r="F36" i="1"/>
  <c r="F35" i="1"/>
  <c r="F30" i="1"/>
  <c r="F29" i="1"/>
  <c r="F28" i="1"/>
  <c r="F20" i="1"/>
  <c r="F19" i="1"/>
  <c r="F13" i="1"/>
  <c r="F12" i="1"/>
  <c r="F11" i="1"/>
  <c r="F7" i="1"/>
  <c r="F55" i="1" s="1"/>
  <c r="F6" i="1"/>
  <c r="F54" i="1" s="1"/>
  <c r="F5" i="1"/>
  <c r="I6" i="3" l="1"/>
  <c r="B8" i="2"/>
  <c r="D6" i="3" s="1"/>
  <c r="B22" i="2"/>
  <c r="D7" i="3" s="1"/>
  <c r="B33" i="2"/>
  <c r="I8" i="3" s="1"/>
  <c r="F58" i="1"/>
  <c r="B23" i="2" s="1"/>
  <c r="F59" i="1"/>
  <c r="B24" i="2" s="1"/>
  <c r="I10" i="3" l="1"/>
  <c r="K6" i="3" s="1"/>
  <c r="G10" i="3"/>
  <c r="B35" i="2"/>
  <c r="D8" i="3" s="1"/>
  <c r="K9" i="3" l="1"/>
  <c r="K7" i="3"/>
  <c r="D10" i="3"/>
  <c r="F8" i="3" s="1"/>
  <c r="K8" i="3"/>
  <c r="F9" i="3" l="1"/>
  <c r="F7" i="3"/>
  <c r="F6" i="3"/>
</calcChain>
</file>

<file path=xl/sharedStrings.xml><?xml version="1.0" encoding="utf-8"?>
<sst xmlns="http://schemas.openxmlformats.org/spreadsheetml/2006/main" count="494" uniqueCount="355">
  <si>
    <t>Faktoren</t>
  </si>
  <si>
    <t>Wert</t>
  </si>
  <si>
    <t>Unit</t>
  </si>
  <si>
    <t>Berechnung im VBA-Makro</t>
  </si>
  <si>
    <t>Beispielrechnungen</t>
  </si>
  <si>
    <t>ADP_CPU_DieSize</t>
  </si>
  <si>
    <t>kg Sb eq. /(cm² CPU Die-Fläche / Stück CPU)</t>
  </si>
  <si>
    <t>GWP_CPUs = AnzahlCPU * ((AnzahlKerneProCPU * DieSizeFaktor + DieSizeKonstante) * GWP_CPU_DieSize + GWP_CPU_Gold + GWP_CPU_T)</t>
  </si>
  <si>
    <t>CPUs</t>
  </si>
  <si>
    <t>ADP_CPU_Gold</t>
  </si>
  <si>
    <t>kg Sb eq./ Stück CPU</t>
  </si>
  <si>
    <t>AnzahlCPU</t>
  </si>
  <si>
    <t>ADP_CPU_T</t>
  </si>
  <si>
    <t>AnzahlKerneProCPU</t>
  </si>
  <si>
    <t>GWP_CPU_DieSize</t>
  </si>
  <si>
    <t>kg CO2 eq. /(cm² CPU Die-Fläche / Stück CPU)</t>
  </si>
  <si>
    <t>GWP_CPUs</t>
  </si>
  <si>
    <t>kg CO2 eq.</t>
  </si>
  <si>
    <t>GWP_CPU_Gold</t>
  </si>
  <si>
    <t>kg CO2 eq./ Stück CPU</t>
  </si>
  <si>
    <t>ADP_CPUs</t>
  </si>
  <si>
    <t>kg Sb eq.</t>
  </si>
  <si>
    <t>GWP_CPU_T</t>
  </si>
  <si>
    <t>KEA_CPUs</t>
  </si>
  <si>
    <t>MJ</t>
  </si>
  <si>
    <t>KEA_CPU_DieSize</t>
  </si>
  <si>
    <t>MJ /(cm² CPU Die-Fläche / Stück CPU)</t>
  </si>
  <si>
    <t>KEA_CPU_Gold</t>
  </si>
  <si>
    <t>MJ/ Stück CPU</t>
  </si>
  <si>
    <t>KEA_CPU_T</t>
  </si>
  <si>
    <t>Kühlkörper</t>
  </si>
  <si>
    <t>ADP_KK</t>
  </si>
  <si>
    <t>GWP_KKs = AnzahlCPU * GWP_KK</t>
  </si>
  <si>
    <t>GWP_KKs</t>
  </si>
  <si>
    <t>GWP_KK</t>
  </si>
  <si>
    <t>ADP_KKs</t>
  </si>
  <si>
    <t>KEA_KK</t>
  </si>
  <si>
    <t>KEA_KKs</t>
  </si>
  <si>
    <t>ADP_RAM_DieSize</t>
  </si>
  <si>
    <t>kg Sb eq. / (cm² Die-Fläche / RAM-Riegel)</t>
  </si>
  <si>
    <t>GWP_RAMs = AnzahlRAMModule * (GByteRAM / RAMproDie * GWP_RAM_DieSize + GWP_RAM_Gold + GWP_RAM_PCB + GWP_RAM_T)</t>
  </si>
  <si>
    <t>ADP_RAM_PCB</t>
  </si>
  <si>
    <t>kg Sb eq./ RAM-Riegel</t>
  </si>
  <si>
    <t>RAM</t>
  </si>
  <si>
    <t>ADP_RAM_Gold</t>
  </si>
  <si>
    <t>AnzahlRAMModule</t>
  </si>
  <si>
    <t>ADP_RAM_T</t>
  </si>
  <si>
    <t>GByteRAM</t>
  </si>
  <si>
    <t>GWP_RAM_DieSize</t>
  </si>
  <si>
    <t>kg CO2 eq. / (cm² Die-Fläche / RAM-Riegel)</t>
  </si>
  <si>
    <t>GWP_RAMs</t>
  </si>
  <si>
    <t>GWP_RAM_PCB</t>
  </si>
  <si>
    <t xml:space="preserve">kg CO2 eq./ RAM-Riegel </t>
  </si>
  <si>
    <t>ADP_RAMs</t>
  </si>
  <si>
    <t>GWP_RAM_Gold</t>
  </si>
  <si>
    <t>kg CO2 eq./ RAM-Riegel</t>
  </si>
  <si>
    <t>KEA_RAMs</t>
  </si>
  <si>
    <t>GWP_RAM_T</t>
  </si>
  <si>
    <t>KEA_RAM_DieSize</t>
  </si>
  <si>
    <t>MJ  / (cm² Die-Fläche / RAM-Riegel)</t>
  </si>
  <si>
    <t>KEA_RAM_PCB</t>
  </si>
  <si>
    <t>MJ / RAM-Riegel</t>
  </si>
  <si>
    <t>KEA_RAM_Gold</t>
  </si>
  <si>
    <t>KEA_RAM_T</t>
  </si>
  <si>
    <t>Solid-State-Disks (SSD)</t>
  </si>
  <si>
    <t>ADP_NAND</t>
  </si>
  <si>
    <t>kg Sb eq. / (cm² Die-Fläche / Stück SSD)</t>
  </si>
  <si>
    <t>GWP_SSDs = AnzahlSSD * (GByteSSD / NANDproDie * GWP_NAND + GWP_SSD_PCB + GWP_SSD_T)</t>
  </si>
  <si>
    <t>AnzahlSSD</t>
  </si>
  <si>
    <t>GWP_NAND</t>
  </si>
  <si>
    <t>kg CO2 eq. /(cm² Die-Fläche / Stück SSD)</t>
  </si>
  <si>
    <t>GByteSSD</t>
  </si>
  <si>
    <t>KEA_NAND</t>
  </si>
  <si>
    <t>MJ / (cm² Die-Fläche / Stück SSD)</t>
  </si>
  <si>
    <t>GWP_SSDs</t>
  </si>
  <si>
    <t>ADP_SSD_PCB</t>
  </si>
  <si>
    <t>kg Sb eq. / Stück SSD</t>
  </si>
  <si>
    <t>ADP_SSDs</t>
  </si>
  <si>
    <t>ADP_SSD_T</t>
  </si>
  <si>
    <t>kg Sb eq./ Stück SSD</t>
  </si>
  <si>
    <t>KEA_SSDs</t>
  </si>
  <si>
    <t>GWP_SSD_PCB</t>
  </si>
  <si>
    <t>kg CO2 eq./ Stück SSD</t>
  </si>
  <si>
    <t>GWP_SSD_T</t>
  </si>
  <si>
    <t>KEA_SSD_PCB</t>
  </si>
  <si>
    <t>MJ / Stück SSD</t>
  </si>
  <si>
    <t>Hard-Disk-Drives (HDD)</t>
  </si>
  <si>
    <t>KEA_SSD_T</t>
  </si>
  <si>
    <t>AnzahlHDD</t>
  </si>
  <si>
    <t>ADP_HDD</t>
  </si>
  <si>
    <t>kg Sb eq. / Stück HDD</t>
  </si>
  <si>
    <t>GWP_HDDs = AnzahlHDD * GWP_HDD</t>
  </si>
  <si>
    <t>GWP_HDDs</t>
  </si>
  <si>
    <t>GWP_HDD</t>
  </si>
  <si>
    <t>kg CO2 eq. / Stück HDD</t>
  </si>
  <si>
    <t>ADP_HDDs</t>
  </si>
  <si>
    <t>KEA_HDD</t>
  </si>
  <si>
    <t>MJ / Stück HDD</t>
  </si>
  <si>
    <t>KEA_HDDs</t>
  </si>
  <si>
    <t>ADP_MB</t>
  </si>
  <si>
    <t>kg Sb eq. /  (Stück Motherboard / Stück Server)</t>
  </si>
  <si>
    <t>GWP_MB = GWP_MB</t>
  </si>
  <si>
    <t>GWP_MB</t>
  </si>
  <si>
    <t>kg CO2 eq. /  (Stück Motherboard / Stück Server)</t>
  </si>
  <si>
    <t>KEA_MB</t>
  </si>
  <si>
    <t>MJ /  (Stück Motherboard / Stück Server)</t>
  </si>
  <si>
    <t>ADP_RackRest</t>
  </si>
  <si>
    <t>kg Sb eq. / (Stück Rackserver mit Restgewicht: 15,45kg)</t>
  </si>
  <si>
    <t>GWP_RackRest = GWP_RackRest</t>
  </si>
  <si>
    <t>GWP_RackRest</t>
  </si>
  <si>
    <t>kg CO2 eq. / (Stück Rackserver mit Restgewicht: 15,45kg)</t>
  </si>
  <si>
    <t>KEA_RackRest</t>
  </si>
  <si>
    <t>MJ / (Stück Rackserver mit Restgewicht: 15,45kg)</t>
  </si>
  <si>
    <t>ADP_BladeSystemGeh</t>
  </si>
  <si>
    <t>kg Sb eq. / (pro Bladesystem mit 16 Servern)</t>
  </si>
  <si>
    <t>Standard Blade Server Gehäuse hat 16 einzelne Einschübe --&gt; jeder Bladeserver erhält 1/16 des Blade-Systems
GWP_BladeSG = GWP_BladeSystemGeh / 16</t>
  </si>
  <si>
    <t>GWP_BladeSG</t>
  </si>
  <si>
    <t>GWP_BladeSystemGeh</t>
  </si>
  <si>
    <t>kg CO2 eq. / (pro Bladesystem mit 16 Servern)</t>
  </si>
  <si>
    <t>ADP_BladeSG</t>
  </si>
  <si>
    <t>KEA_BladeSystemGeh</t>
  </si>
  <si>
    <t>MJ / (pro Bladesystem mit 16 Servern)</t>
  </si>
  <si>
    <t>KEA_BladeSG</t>
  </si>
  <si>
    <t>ADP_BladeRest</t>
  </si>
  <si>
    <t>kg Sb eq. / (Stück Server mit Gehäuse: 4.2 kg)</t>
  </si>
  <si>
    <t>GWP_BladeRest = GWP_BladeRest</t>
  </si>
  <si>
    <t>GWP_BladeRest</t>
  </si>
  <si>
    <t>kg CO2 eq. / (Stück Server mit Gehäuse: 4.2 kg)</t>
  </si>
  <si>
    <t>KEA_BladeRest</t>
  </si>
  <si>
    <t>MJ / (Stück Server mit Gehäuse: 4.2 kg)</t>
  </si>
  <si>
    <t>Server</t>
  </si>
  <si>
    <t>ADP_AssemblyTest</t>
  </si>
  <si>
    <t>kg Sb eq./ Stück Server</t>
  </si>
  <si>
    <t>GWP_AssemblyTest = GWP_AssemblyTest</t>
  </si>
  <si>
    <t>AnzahlNetzteile</t>
  </si>
  <si>
    <t>GWP_AssemblyTest</t>
  </si>
  <si>
    <t>kg CO2 eq./ Stück Server</t>
  </si>
  <si>
    <t>AnzahlServer</t>
  </si>
  <si>
    <t>KEA_AssemblyTest</t>
  </si>
  <si>
    <t>MJ/ Stück Server</t>
  </si>
  <si>
    <t>Blade-Server</t>
  </si>
  <si>
    <t>ADP_StorageRest</t>
  </si>
  <si>
    <t>kg Sb eq./ Stück Storage-System (32 HDD/SSD)</t>
  </si>
  <si>
    <t>Standard-Storage-System hat 2 Nodes mit jeweils 16 HHDs/SSDs  --&gt; jede HDD/SSD erhält 1/32 des Storage-Systems
GWP_StorageRest = GWP_StorageRest / 32 * (AnzahlHDD + AnzahlSSD)</t>
  </si>
  <si>
    <t>GWP (Bladeserver)</t>
  </si>
  <si>
    <t>GWP_StorageRest</t>
  </si>
  <si>
    <t>kg CO2 eq./ Stück Storage-System (32 HDD/SSD)</t>
  </si>
  <si>
    <t>ADP (Bladeserver)</t>
  </si>
  <si>
    <t>KEA_StorageRest</t>
  </si>
  <si>
    <t>MJ/ Stück Storage-System (32 HDD/SSD)</t>
  </si>
  <si>
    <t>KEA (Bladeserver)</t>
  </si>
  <si>
    <t>ADP_Switch</t>
  </si>
  <si>
    <t>kg Sb eq. / Stück Switch</t>
  </si>
  <si>
    <t>GWP = AnzahlNetzwerk * GWP_Switch</t>
  </si>
  <si>
    <t>Rack-Server</t>
  </si>
  <si>
    <t>GWP_Switch</t>
  </si>
  <si>
    <t>kg CO2 eq. / Stück Switch</t>
  </si>
  <si>
    <t>GWP (Rackserver)</t>
  </si>
  <si>
    <t>KEA_Switch</t>
  </si>
  <si>
    <t>MJ / Stück Switch</t>
  </si>
  <si>
    <t>ADP (Rackserver)</t>
  </si>
  <si>
    <t>ADP_PSU</t>
  </si>
  <si>
    <t>kg Sb eq. / kg PSU</t>
  </si>
  <si>
    <r>
      <rPr>
        <sz val="11"/>
        <color rgb="FFFF0000"/>
        <rFont val="Calibri"/>
        <family val="2"/>
        <scheme val="minor"/>
      </rPr>
      <t xml:space="preserve">1) Pro Stück "Bladeserver": 
            GWP_PSUs = AnzahlNetzteile * GewichtPSU * GWP_PSU / 16 --&gt; Netzteile anteilig auf Server umgelegt
</t>
    </r>
    <r>
      <rPr>
        <sz val="11"/>
        <color theme="1"/>
        <rFont val="Calibri"/>
        <family val="2"/>
        <scheme val="minor"/>
      </rPr>
      <t xml:space="preserve">2) Pro Stück "Rackserver":
            GWP_PSUs = AnzahlNetzteile * GewichtPSU * GWP_PSU
</t>
    </r>
    <r>
      <rPr>
        <sz val="11"/>
        <color rgb="FFFF0000"/>
        <rFont val="Calibri"/>
        <family val="2"/>
        <scheme val="minor"/>
      </rPr>
      <t xml:space="preserve">3) Pro Stück Storage-System
            GWP_PSUs = AnzahlNetzteile * GewichtPSU * GWP_PSU / 32 * (AnzahlHDD + AnzahlSSD)
</t>
    </r>
  </si>
  <si>
    <t>KEA (Rackserver)</t>
  </si>
  <si>
    <t>GWP_PSU</t>
  </si>
  <si>
    <t>kg CO2 eq.  / kg PSU</t>
  </si>
  <si>
    <t>KEA_PSU</t>
  </si>
  <si>
    <t>MJ  / kg PSU</t>
  </si>
  <si>
    <t>Storage-System</t>
  </si>
  <si>
    <t>ADP_Strom</t>
  </si>
  <si>
    <t>kg Sb eq. / kWh</t>
  </si>
  <si>
    <t xml:space="preserve"> GWP_Strom = StrombedarfRZgesamt * GWP_Strom</t>
  </si>
  <si>
    <t>GWP_Strom</t>
  </si>
  <si>
    <t>kg CO2 eq.  / kWh</t>
  </si>
  <si>
    <t>KEA_Strom</t>
  </si>
  <si>
    <t>MJ  / kWh</t>
  </si>
  <si>
    <t>ADP_R134A</t>
  </si>
  <si>
    <t>kg Sb eq. / kg</t>
  </si>
  <si>
    <t xml:space="preserve">Faktoren beziehen sich auf Herstellung und Nutzungsphase
Abhängig von der Eingabe:
1) Kaeltemittelemissionen = KaeltemittelNachfuellmengeProJahr
2) Kaeltemittelemissionen = LeckagerateProJahr * KaeltemittelFuellmenge
3) Kaeltemittelemissionen = KMLeck_DV * KaeltemittelFuellmenge
4) Kaeltemittelemissionen = KMLeck_FK * KaeltemittelFuellmenge
5) Kaeltemittelemissionen = KMLeck_std * KaeltemittelFuellmenge
GWP_KMges = Anzahl * Kaeltemittelemissionen * GWP_KM
</t>
  </si>
  <si>
    <t xml:space="preserve">ADP_R290 </t>
  </si>
  <si>
    <t>GPW (Storage)</t>
  </si>
  <si>
    <t>ADP_R32</t>
  </si>
  <si>
    <t>ADP (Storage)</t>
  </si>
  <si>
    <t>ADP_R404A</t>
  </si>
  <si>
    <t>KEA (Storage)</t>
  </si>
  <si>
    <t>ADP_R407A</t>
  </si>
  <si>
    <t>ADP_R407C</t>
  </si>
  <si>
    <t>Netzwerk-Systeme</t>
  </si>
  <si>
    <t>ADP_R410A</t>
  </si>
  <si>
    <t xml:space="preserve">ADP_R717 </t>
  </si>
  <si>
    <t xml:space="preserve">ADP_R718 </t>
  </si>
  <si>
    <t xml:space="preserve">ADP_R744 </t>
  </si>
  <si>
    <t>ADP_KMsonst</t>
  </si>
  <si>
    <t>Bei Nutzung eines sonstigen KM selbst eintragen</t>
  </si>
  <si>
    <t>ADP_KMdefault</t>
  </si>
  <si>
    <t>Default = R134a</t>
  </si>
  <si>
    <t>GWP_R134A</t>
  </si>
  <si>
    <t>kg CO2 eq. / kg</t>
  </si>
  <si>
    <t xml:space="preserve">GWP_R290 </t>
  </si>
  <si>
    <t>GWP_R32</t>
  </si>
  <si>
    <t>GWP_R404A</t>
  </si>
  <si>
    <t>GWP_R407A</t>
  </si>
  <si>
    <t>GWP_R407C</t>
  </si>
  <si>
    <t>GWP_R410A</t>
  </si>
  <si>
    <t xml:space="preserve">GWP_R717 </t>
  </si>
  <si>
    <t xml:space="preserve">GWP_R718 </t>
  </si>
  <si>
    <t xml:space="preserve">GWP_R744 </t>
  </si>
  <si>
    <t>GWP_KMsonst</t>
  </si>
  <si>
    <t>GWP_KMdefault</t>
  </si>
  <si>
    <t>KEA_R134A</t>
  </si>
  <si>
    <t>MJ / kg</t>
  </si>
  <si>
    <t xml:space="preserve">KEA_R290 </t>
  </si>
  <si>
    <t>KEA_R32</t>
  </si>
  <si>
    <t>KEA_R404A</t>
  </si>
  <si>
    <t>KEA_R407A</t>
  </si>
  <si>
    <t>KEA_R407C</t>
  </si>
  <si>
    <t>KEA_R410A</t>
  </si>
  <si>
    <t xml:space="preserve">KEA_R717 </t>
  </si>
  <si>
    <t xml:space="preserve">KEA_R718 </t>
  </si>
  <si>
    <t xml:space="preserve">KEA_R744 </t>
  </si>
  <si>
    <t>KEA_KMsonst</t>
  </si>
  <si>
    <t>KEA_KMdefault</t>
  </si>
  <si>
    <t>KMLeck_DV</t>
  </si>
  <si>
    <t>100%</t>
  </si>
  <si>
    <t>Kaeltemittelemissionen = LeckagerateProJahr * KaeltemittelFuellmenge
LeckagerateProJahr = KMLeck_DV
LeckagerateProJahr = KMLeck_FK
LeckagerateProJahr = KMLeck_std</t>
  </si>
  <si>
    <t>KMLeck_FK</t>
  </si>
  <si>
    <t>KMLeck_std</t>
  </si>
  <si>
    <t>KM_Art1</t>
  </si>
  <si>
    <t>Direktverdampfer</t>
  </si>
  <si>
    <t>KM_Art2</t>
  </si>
  <si>
    <t>Fluessigkeitskuehler</t>
  </si>
  <si>
    <t>KM_std</t>
  </si>
  <si>
    <t>ADP_Heizoel</t>
  </si>
  <si>
    <t>kg Sb eq./ kWh (Heizwert des Brennstoffs)</t>
  </si>
  <si>
    <t xml:space="preserve">1) GWP_Brennstoffart = GWP_Heizoel ' Default, wenn kein BS angegeben
2) GWP_Brennstoffart = GWP_Erdgas
3) GWP_Brennstoffart = GWP_Fluessiggas
4) GWP_Brennstoffart = GWP_HolzPellets
5) GWP_Brennstoffart = GWP_HolzHackschnitzel
6) GWP_Brennstoffart = GWP_BS_sonst ' ADP, KEA und GWP müssen selbst eingetragen werden
GWP_Brennstoff = Brennstoffbedarf * GWP_Brennstoffart
</t>
  </si>
  <si>
    <t>ADP_Erdgas</t>
  </si>
  <si>
    <t>ADP_Fluessiggas</t>
  </si>
  <si>
    <t>ADP_HolzPellets</t>
  </si>
  <si>
    <t>ADP_HolzHackschnitzel</t>
  </si>
  <si>
    <t>ADP_BS_sonst</t>
  </si>
  <si>
    <t>GWP_Heizoel</t>
  </si>
  <si>
    <t>kg CO2 eq./ kWh (Heizwert des Brennstoffs)</t>
  </si>
  <si>
    <t>GWP_Erdgas</t>
  </si>
  <si>
    <t>GWP_Fluessiggas</t>
  </si>
  <si>
    <t>GWP_HolzPellets</t>
  </si>
  <si>
    <t>GWP_HolzHackschnitzel</t>
  </si>
  <si>
    <t>GWP_BS_sonst</t>
  </si>
  <si>
    <t>KEA_Heizoel</t>
  </si>
  <si>
    <t>MJ / kWh (Heizwert des Brennstoffs)</t>
  </si>
  <si>
    <t>KEA_Erdgas</t>
  </si>
  <si>
    <t>KEA_Fluessiggas</t>
  </si>
  <si>
    <t>KEA_HolzPellets</t>
  </si>
  <si>
    <t>KEA_HolzHackschnitzel</t>
  </si>
  <si>
    <t>KEA_BS_sonst</t>
  </si>
  <si>
    <t>BS_Art1</t>
  </si>
  <si>
    <t>Heizoel</t>
  </si>
  <si>
    <t>BS_Art2</t>
  </si>
  <si>
    <t>Erdgas</t>
  </si>
  <si>
    <t>BS_Art3</t>
  </si>
  <si>
    <t>Fluessiggas</t>
  </si>
  <si>
    <t>BS_Art4</t>
  </si>
  <si>
    <t>Holz-Pellets</t>
  </si>
  <si>
    <t>BS_Art5</t>
  </si>
  <si>
    <t>Holz-Hackschnitzel</t>
  </si>
  <si>
    <t>BS_sonst</t>
  </si>
  <si>
    <t>Bei Nutzung eines sonstigen Brennstoffs BS_sonst selbst eintragen</t>
  </si>
  <si>
    <t>DieSizeFaktor</t>
  </si>
  <si>
    <t>cm²/Kern</t>
  </si>
  <si>
    <t>In Zelle 2-10 für "AnzahlKerneProCPU * DieSizeFaktor + DieSizeKonstante"
DieSizeProCPU [cm²] = 0,24584 * AnzahlKerneProCPU + 0,49157</t>
  </si>
  <si>
    <t>DieSizeKonstante</t>
  </si>
  <si>
    <t>cm²</t>
  </si>
  <si>
    <t>RAMproDie</t>
  </si>
  <si>
    <t>GByte/cm²</t>
  </si>
  <si>
    <t>in Zelle 14-25 verwendet</t>
  </si>
  <si>
    <t>NANDproDie</t>
  </si>
  <si>
    <t>Gbyte/cm²</t>
  </si>
  <si>
    <t>in Zelle 26-34 verwendet</t>
  </si>
  <si>
    <t>GewichtRackRest</t>
  </si>
  <si>
    <t>kg/Rack</t>
  </si>
  <si>
    <t>in Zelle 47-49 verwendet</t>
  </si>
  <si>
    <t>GewichtPSU</t>
  </si>
  <si>
    <t>kg/PSU</t>
  </si>
  <si>
    <t>in Zelle 65-67 verwendet</t>
  </si>
  <si>
    <t>GewichtBladeSystemOhnePSU</t>
  </si>
  <si>
    <t>kg/ (BladeSystemgehäuse für insg. 16 Servers)</t>
  </si>
  <si>
    <t>in Zelle 50-52 verwendet</t>
  </si>
  <si>
    <t>GewichtBladeRest</t>
  </si>
  <si>
    <t>kg Bladeservergehäuse pro Server</t>
  </si>
  <si>
    <t>in Zelle 53-55 verwendet</t>
  </si>
  <si>
    <t>GewichtStorageRest</t>
  </si>
  <si>
    <t>kg</t>
  </si>
  <si>
    <t>ND_default_server</t>
  </si>
  <si>
    <t>a</t>
  </si>
  <si>
    <t>ND_default_storage</t>
  </si>
  <si>
    <t>ND_default_switch</t>
  </si>
  <si>
    <t>ND_default_kaelte</t>
  </si>
  <si>
    <t>Pel_Server_Default</t>
  </si>
  <si>
    <t>W</t>
  </si>
  <si>
    <t>bessere Defaultwerte! 170 - 370 W pro CPU oder 40 - 100 W pro Kern</t>
  </si>
  <si>
    <t>Pel_Storage_Default</t>
  </si>
  <si>
    <t>bessere Defaultwerte! 10 - 20 W pro HDD/SSD</t>
  </si>
  <si>
    <t>Pel_Switch_Default</t>
  </si>
  <si>
    <t>bessere Defaultwerte! 0,5 - 2 W pro Port</t>
  </si>
  <si>
    <t>TageProJahr</t>
  </si>
  <si>
    <t>d/a</t>
  </si>
  <si>
    <t xml:space="preserve">GWP = AnzahlServer * (GWP_CPUs + GWP_RAMs + GWP_SSDs + GWP_HDDs + GWP_KKs + GWP_MB + GWP_RackRest + GWP_BladeRest + GWP_BladeSG + GWP_AssemblyTest + GWP_PSUs) </t>
  </si>
  <si>
    <t>Speichersysteme</t>
  </si>
  <si>
    <t>GWP = AnzahlStorage * (GWP_HDDs + GWP_SSDs + GWP_PSUs + GWP_StorageRest)</t>
  </si>
  <si>
    <t>Netzwerk</t>
  </si>
  <si>
    <t>Strom</t>
  </si>
  <si>
    <t>GWP_Strom = StrombedarfRZgesamt * GWP_Strom</t>
  </si>
  <si>
    <t>Brennstoff</t>
  </si>
  <si>
    <t>GWP_Brennstoff = Brennstoffbedarf * GWP_Brennstoffart</t>
  </si>
  <si>
    <t>Wasser für Kühlung</t>
  </si>
  <si>
    <t>GWP = Anzahl * WasserverbrauchProJahr</t>
  </si>
  <si>
    <t>Kältemittel</t>
  </si>
  <si>
    <t>GWP = Anzahl * Kaeltemittelemissionen * GWP_KM</t>
  </si>
  <si>
    <t>GByte</t>
  </si>
  <si>
    <t>Summe RAM</t>
  </si>
  <si>
    <t>Rack-Server (ohne RAM)</t>
  </si>
  <si>
    <t>GByteHDD</t>
  </si>
  <si>
    <t>Summe Storage</t>
  </si>
  <si>
    <t>GByte/SSD</t>
  </si>
  <si>
    <t>GByte/HDD</t>
  </si>
  <si>
    <t>Mbit/s</t>
  </si>
  <si>
    <t>Summe Bandwidth</t>
  </si>
  <si>
    <t>Leistungsaufnahme</t>
  </si>
  <si>
    <t>Nutzungsdauer</t>
  </si>
  <si>
    <t>GWP_pro_Einheit</t>
  </si>
  <si>
    <t>kg CO2 eq./h/GByte</t>
  </si>
  <si>
    <t>kg CO2 eq./h/CPU</t>
  </si>
  <si>
    <t>kg CO2 eq./h/GB</t>
  </si>
  <si>
    <t>kg CO2 eq./h/(Mbit/s)</t>
  </si>
  <si>
    <t>Storage</t>
  </si>
  <si>
    <t>CPU</t>
  </si>
  <si>
    <t>GB*h</t>
  </si>
  <si>
    <t>h</t>
  </si>
  <si>
    <t>Mbit/s*h</t>
  </si>
  <si>
    <t>Summe</t>
  </si>
  <si>
    <t>kg CO2/kWh</t>
  </si>
  <si>
    <t>Emissionsfaktor EU27</t>
  </si>
  <si>
    <t>https://www.eea.europa.eu/data-and-maps/daviz/co2-emission-intensity-9/#tab-googlechartid_googlechartid_googlechartid_chart_1111</t>
  </si>
  <si>
    <t>Wh</t>
  </si>
  <si>
    <t>Emissionen Nutzung</t>
  </si>
  <si>
    <t>Emissionen Herstellung</t>
  </si>
  <si>
    <t>g CO2 eq.</t>
  </si>
  <si>
    <t>Hardware-Ressource</t>
  </si>
  <si>
    <t>Inanspruchnahme (Kapazität*Dauer)</t>
  </si>
  <si>
    <t>Beispielwerte Hardware-Inanspruchnahme durch Software</t>
  </si>
  <si>
    <t>Dummy-Wert</t>
  </si>
  <si>
    <t>Rahmendaten</t>
  </si>
  <si>
    <t>Energieverbrauch Nutzung</t>
  </si>
  <si>
    <t>Eingabewerte</t>
  </si>
  <si>
    <t>PUE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</si>
</sst>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00"/>
    <numFmt numFmtId="167" formatCode="0.0000E+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 applyAlignment="1">
      <alignment horizontal="left"/>
    </xf>
    <xf numFmtId="0" fontId="3" fillId="3" borderId="0" xfId="0" applyFont="1" applyFill="1"/>
    <xf numFmtId="0" fontId="0" fillId="3" borderId="0" xfId="0" applyFill="1"/>
    <xf numFmtId="0" fontId="4" fillId="0" borderId="1" xfId="0" applyFont="1" applyBorder="1" applyAlignment="1">
      <alignment horizontal="right"/>
    </xf>
    <xf numFmtId="11" fontId="0" fillId="0" borderId="1" xfId="0" applyNumberFormat="1" applyBorder="1"/>
    <xf numFmtId="0" fontId="4" fillId="0" borderId="1" xfId="0" applyFont="1" applyBorder="1"/>
    <xf numFmtId="0" fontId="5" fillId="0" borderId="0" xfId="0" applyFont="1"/>
    <xf numFmtId="0" fontId="0" fillId="4" borderId="0" xfId="0" applyFill="1"/>
    <xf numFmtId="2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6" xfId="0" applyBorder="1" applyAlignment="1">
      <alignment horizontal="left" vertical="top"/>
    </xf>
    <xf numFmtId="11" fontId="0" fillId="0" borderId="0" xfId="0" quotePrefix="1" applyNumberFormat="1"/>
    <xf numFmtId="0" fontId="6" fillId="0" borderId="0" xfId="0" applyFont="1"/>
    <xf numFmtId="0" fontId="7" fillId="0" borderId="0" xfId="0" quotePrefix="1" applyFont="1"/>
    <xf numFmtId="0" fontId="5" fillId="3" borderId="0" xfId="0" applyFont="1" applyFill="1"/>
    <xf numFmtId="0" fontId="0" fillId="6" borderId="1" xfId="0" applyFill="1" applyBorder="1"/>
    <xf numFmtId="0" fontId="0" fillId="7" borderId="0" xfId="0" applyFill="1"/>
    <xf numFmtId="2" fontId="8" fillId="7" borderId="0" xfId="0" quotePrefix="1" applyNumberFormat="1" applyFont="1" applyFill="1"/>
    <xf numFmtId="164" fontId="8" fillId="7" borderId="0" xfId="0" quotePrefix="1" applyNumberFormat="1" applyFont="1" applyFill="1"/>
    <xf numFmtId="4" fontId="8" fillId="7" borderId="0" xfId="0" quotePrefix="1" applyNumberFormat="1" applyFont="1" applyFill="1"/>
    <xf numFmtId="2" fontId="0" fillId="7" borderId="0" xfId="0" quotePrefix="1" applyNumberFormat="1" applyFill="1"/>
    <xf numFmtId="164" fontId="0" fillId="7" borderId="0" xfId="0" applyNumberFormat="1" applyFill="1"/>
    <xf numFmtId="0" fontId="0" fillId="3" borderId="0" xfId="0" quotePrefix="1" applyFill="1"/>
    <xf numFmtId="165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4" fontId="0" fillId="7" borderId="0" xfId="0" applyNumberFormat="1" applyFill="1"/>
    <xf numFmtId="0" fontId="0" fillId="0" borderId="0" xfId="0" quotePrefix="1"/>
    <xf numFmtId="2" fontId="0" fillId="7" borderId="0" xfId="0" applyNumberFormat="1" applyFill="1"/>
    <xf numFmtId="166" fontId="0" fillId="8" borderId="1" xfId="0" applyNumberFormat="1" applyFill="1" applyBorder="1"/>
    <xf numFmtId="0" fontId="2" fillId="0" borderId="6" xfId="0" applyFont="1" applyBorder="1" applyAlignment="1">
      <alignment horizontal="left" vertical="top"/>
    </xf>
    <xf numFmtId="0" fontId="2" fillId="0" borderId="4" xfId="0" quotePrefix="1" applyFont="1" applyBorder="1" applyAlignment="1">
      <alignment horizontal="left" vertical="top"/>
    </xf>
    <xf numFmtId="2" fontId="0" fillId="8" borderId="1" xfId="0" applyNumberFormat="1" applyFill="1" applyBorder="1"/>
    <xf numFmtId="9" fontId="1" fillId="0" borderId="1" xfId="1" applyFont="1" applyFill="1" applyBorder="1"/>
    <xf numFmtId="49" fontId="0" fillId="0" borderId="1" xfId="0" applyNumberFormat="1" applyBorder="1"/>
    <xf numFmtId="0" fontId="9" fillId="0" borderId="1" xfId="0" applyFont="1" applyBorder="1"/>
    <xf numFmtId="0" fontId="0" fillId="0" borderId="0" xfId="0" applyAlignment="1">
      <alignment horizontal="left" vertical="top"/>
    </xf>
    <xf numFmtId="0" fontId="0" fillId="8" borderId="1" xfId="0" applyFill="1" applyBorder="1"/>
    <xf numFmtId="49" fontId="0" fillId="8" borderId="1" xfId="0" applyNumberFormat="1" applyFill="1" applyBorder="1"/>
    <xf numFmtId="0" fontId="1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5" borderId="9" xfId="0" applyFont="1" applyFill="1" applyBorder="1"/>
    <xf numFmtId="0" fontId="0" fillId="0" borderId="10" xfId="0" applyBorder="1" applyAlignment="1">
      <alignment horizontal="left" vertical="top" wrapText="1"/>
    </xf>
    <xf numFmtId="0" fontId="3" fillId="5" borderId="1" xfId="0" applyFont="1" applyFill="1" applyBorder="1"/>
    <xf numFmtId="0" fontId="0" fillId="0" borderId="11" xfId="0" applyBorder="1" applyAlignment="1">
      <alignment horizontal="left" vertical="top"/>
    </xf>
    <xf numFmtId="0" fontId="3" fillId="5" borderId="7" xfId="0" applyFont="1" applyFill="1" applyBorder="1"/>
    <xf numFmtId="0" fontId="0" fillId="0" borderId="12" xfId="0" applyBorder="1" applyAlignment="1">
      <alignment horizontal="left" vertical="top"/>
    </xf>
    <xf numFmtId="0" fontId="3" fillId="0" borderId="9" xfId="0" applyFont="1" applyBorder="1"/>
    <xf numFmtId="0" fontId="0" fillId="0" borderId="10" xfId="0" applyBorder="1" applyAlignment="1">
      <alignment horizontal="left" vertical="top"/>
    </xf>
    <xf numFmtId="0" fontId="3" fillId="0" borderId="1" xfId="0" applyFont="1" applyBorder="1"/>
    <xf numFmtId="0" fontId="3" fillId="0" borderId="13" xfId="0" applyFont="1" applyBorder="1"/>
    <xf numFmtId="0" fontId="0" fillId="0" borderId="14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9" borderId="0" xfId="0" applyFill="1"/>
    <xf numFmtId="167" fontId="0" fillId="7" borderId="0" xfId="0" applyNumberFormat="1" applyFill="1"/>
    <xf numFmtId="0" fontId="0" fillId="0" borderId="15" xfId="0" applyBorder="1"/>
    <xf numFmtId="0" fontId="12" fillId="0" borderId="0" xfId="2"/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  <xf numFmtId="0" fontId="3" fillId="10" borderId="0" xfId="0" applyFont="1" applyFill="1" applyAlignment="1">
      <alignment wrapText="1"/>
    </xf>
    <xf numFmtId="0" fontId="0" fillId="11" borderId="17" xfId="0" quotePrefix="1" applyFill="1" applyBorder="1"/>
    <xf numFmtId="0" fontId="0" fillId="0" borderId="0" xfId="0" applyBorder="1"/>
    <xf numFmtId="9" fontId="0" fillId="11" borderId="17" xfId="0" quotePrefix="1" applyNumberFormat="1" applyFill="1" applyBorder="1"/>
    <xf numFmtId="0" fontId="0" fillId="11" borderId="16" xfId="0" quotePrefix="1" applyFill="1" applyBorder="1"/>
    <xf numFmtId="0" fontId="0" fillId="0" borderId="18" xfId="0" applyBorder="1"/>
    <xf numFmtId="0" fontId="0" fillId="0" borderId="19" xfId="0" applyBorder="1"/>
    <xf numFmtId="11" fontId="0" fillId="0" borderId="17" xfId="0" applyNumberFormat="1" applyBorder="1"/>
    <xf numFmtId="9" fontId="0" fillId="0" borderId="18" xfId="1" applyFont="1" applyBorder="1"/>
    <xf numFmtId="11" fontId="0" fillId="0" borderId="16" xfId="0" applyNumberFormat="1" applyBorder="1"/>
    <xf numFmtId="9" fontId="0" fillId="0" borderId="19" xfId="1" applyFont="1" applyBorder="1"/>
    <xf numFmtId="1" fontId="0" fillId="0" borderId="17" xfId="0" applyNumberFormat="1" applyBorder="1"/>
    <xf numFmtId="2" fontId="0" fillId="0" borderId="17" xfId="0" applyNumberFormat="1" applyBorder="1"/>
    <xf numFmtId="2" fontId="0" fillId="0" borderId="16" xfId="0" applyNumberFormat="1" applyBorder="1"/>
    <xf numFmtId="0" fontId="0" fillId="0" borderId="17" xfId="0" applyBorder="1"/>
    <xf numFmtId="0" fontId="0" fillId="0" borderId="16" xfId="0" applyBorder="1"/>
    <xf numFmtId="0" fontId="3" fillId="11" borderId="0" xfId="0" quotePrefix="1" applyFont="1" applyFill="1"/>
    <xf numFmtId="0" fontId="0" fillId="11" borderId="0" xfId="0" applyFill="1"/>
    <xf numFmtId="0" fontId="0" fillId="0" borderId="3" xfId="0" quotePrefix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2" fillId="0" borderId="3" xfId="0" quotePrefix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/>
    </xf>
    <xf numFmtId="11" fontId="0" fillId="0" borderId="3" xfId="0" applyNumberFormat="1" applyBorder="1" applyAlignment="1">
      <alignment horizontal="left" vertical="top"/>
    </xf>
    <xf numFmtId="11" fontId="0" fillId="0" borderId="4" xfId="0" applyNumberFormat="1" applyBorder="1" applyAlignment="1">
      <alignment horizontal="left" vertical="top"/>
    </xf>
    <xf numFmtId="11" fontId="0" fillId="0" borderId="5" xfId="0" applyNumberFormat="1" applyBorder="1" applyAlignment="1">
      <alignment horizontal="left" vertical="top"/>
    </xf>
    <xf numFmtId="0" fontId="0" fillId="0" borderId="4" xfId="0" quotePrefix="1" applyBorder="1" applyAlignment="1">
      <alignment horizontal="left" vertical="top" wrapText="1"/>
    </xf>
    <xf numFmtId="0" fontId="0" fillId="0" borderId="5" xfId="0" quotePrefix="1" applyBorder="1" applyAlignment="1">
      <alignment horizontal="left" vertical="top" wrapText="1"/>
    </xf>
    <xf numFmtId="0" fontId="3" fillId="10" borderId="17" xfId="0" applyFont="1" applyFill="1" applyBorder="1" applyAlignment="1">
      <alignment horizontal="center" wrapText="1"/>
    </xf>
    <xf numFmtId="0" fontId="3" fillId="10" borderId="18" xfId="0" applyFont="1" applyFill="1" applyBorder="1" applyAlignment="1">
      <alignment horizontal="center" wrapText="1"/>
    </xf>
    <xf numFmtId="0" fontId="3" fillId="10" borderId="17" xfId="0" quotePrefix="1" applyFont="1" applyFill="1" applyBorder="1" applyAlignment="1">
      <alignment horizontal="center" wrapText="1"/>
    </xf>
    <xf numFmtId="0" fontId="3" fillId="10" borderId="18" xfId="0" quotePrefix="1" applyFont="1" applyFill="1" applyBorder="1" applyAlignment="1">
      <alignment horizontal="center" wrapText="1"/>
    </xf>
    <xf numFmtId="0" fontId="3" fillId="10" borderId="0" xfId="0" applyFont="1" applyFill="1" applyBorder="1" applyAlignment="1">
      <alignment horizontal="center" wrapText="1"/>
    </xf>
  </cellXfs>
  <cellStyles count="3">
    <cellStyle name="Hyperlink" xfId="2" xr:uid="{43D02E55-265A-4EF6-BBDB-AEE0EC5A4110}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Emissionen Herstellung [g CO2e]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AD-4D2A-823D-7C281A89B1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AD-4D2A-823D-7C281A89B1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AD-4D2A-823D-7C281A89B1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AD-4D2A-823D-7C281A89B1E0}"/>
              </c:ext>
            </c:extLst>
          </c:dPt>
          <c:dLbls>
            <c:dLbl>
              <c:idx val="0"/>
              <c:layout>
                <c:manualLayout>
                  <c:x val="0.147679324894514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D-4D2A-823D-7C281A89B1E0}"/>
                </c:ext>
              </c:extLst>
            </c:dLbl>
            <c:dLbl>
              <c:idx val="1"/>
              <c:layout>
                <c:manualLayout>
                  <c:x val="2.4613220815752526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D-4D2A-823D-7C281A89B1E0}"/>
                </c:ext>
              </c:extLst>
            </c:dLbl>
            <c:dLbl>
              <c:idx val="2"/>
              <c:layout>
                <c:manualLayout>
                  <c:x val="-0.15822784810126589"/>
                  <c:y val="5.78703703703703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D-4D2A-823D-7C281A89B1E0}"/>
                </c:ext>
              </c:extLst>
            </c:dLbl>
            <c:dLbl>
              <c:idx val="3"/>
              <c:layout>
                <c:manualLayout>
                  <c:x val="3.5161744022503515E-3"/>
                  <c:y val="-3.47222222222222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AD-4D2A-823D-7C281A89B1E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Beispielwerte!$A$6:$A$9</c:f>
              <c:strCache>
                <c:ptCount val="4"/>
                <c:pt idx="0">
                  <c:v>RAM</c:v>
                </c:pt>
                <c:pt idx="1">
                  <c:v>CPU</c:v>
                </c:pt>
                <c:pt idx="2">
                  <c:v>Storage</c:v>
                </c:pt>
                <c:pt idx="3">
                  <c:v>Netzwerk</c:v>
                </c:pt>
              </c:strCache>
            </c:strRef>
          </c:cat>
          <c:val>
            <c:numRef>
              <c:f>Beispielwerte!$D$6:$D$9</c:f>
              <c:numCache>
                <c:formatCode>0.00E+00</c:formatCode>
                <c:ptCount val="4"/>
                <c:pt idx="0">
                  <c:v>0.5207344252738475</c:v>
                </c:pt>
                <c:pt idx="1">
                  <c:v>2.2320174901975798</c:v>
                </c:pt>
                <c:pt idx="2">
                  <c:v>0.22981503269005238</c:v>
                </c:pt>
                <c:pt idx="3">
                  <c:v>0.14619428985920851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AD-4D2A-823D-7C281A89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Emissionen Nutzung [g CO2e]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97-4C23-A89B-EE47ABFACB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97-4C23-A89B-EE47ABFACB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97-4C23-A89B-EE47ABFACB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97-4C23-A89B-EE47ABFACB2E}"/>
              </c:ext>
            </c:extLst>
          </c:dPt>
          <c:dLbls>
            <c:dLbl>
              <c:idx val="0"/>
              <c:layout>
                <c:manualLayout>
                  <c:x val="0.16877637130801687"/>
                  <c:y val="1.736111111111113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97-4C23-A89B-EE47ABFACB2E}"/>
                </c:ext>
              </c:extLst>
            </c:dLbl>
            <c:dLbl>
              <c:idx val="2"/>
              <c:layout>
                <c:manualLayout>
                  <c:x val="-0.21448663853727146"/>
                  <c:y val="1.73611111111111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97-4C23-A89B-EE47ABFACB2E}"/>
                </c:ext>
              </c:extLst>
            </c:dLbl>
            <c:dLbl>
              <c:idx val="3"/>
              <c:layout>
                <c:manualLayout>
                  <c:x val="1.4064697609001342E-2"/>
                  <c:y val="-3.47222222222222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97-4C23-A89B-EE47ABFACB2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Beispielwerte!$A$6:$A$9</c:f>
              <c:strCache>
                <c:ptCount val="4"/>
                <c:pt idx="0">
                  <c:v>RAM</c:v>
                </c:pt>
                <c:pt idx="1">
                  <c:v>CPU</c:v>
                </c:pt>
                <c:pt idx="2">
                  <c:v>Storage</c:v>
                </c:pt>
                <c:pt idx="3">
                  <c:v>Netzwerk</c:v>
                </c:pt>
              </c:strCache>
            </c:strRef>
          </c:cat>
          <c:val>
            <c:numRef>
              <c:f>Beispielwerte!$I$6:$I$9</c:f>
              <c:numCache>
                <c:formatCode>General</c:formatCode>
                <c:ptCount val="4"/>
                <c:pt idx="0">
                  <c:v>1.7302499999999998</c:v>
                </c:pt>
                <c:pt idx="1">
                  <c:v>13.841999999999999</c:v>
                </c:pt>
                <c:pt idx="2">
                  <c:v>0.72093750000000001</c:v>
                </c:pt>
                <c:pt idx="3">
                  <c:v>0.7209374999999999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97-4C23-A89B-EE47ABFAC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50"/>
              <a:t>Emissionen beteiligter</a:t>
            </a:r>
            <a:r>
              <a:rPr lang="de-DE" sz="1050" baseline="0"/>
              <a:t> Hardware-Komponenten</a:t>
            </a:r>
            <a:endParaRPr lang="de-DE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Beispielwerte!$D$5</c:f>
              <c:strCache>
                <c:ptCount val="1"/>
                <c:pt idx="0">
                  <c:v>Emissionen Herstellung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Beispielwerte!$A$6:$A$9</c:f>
              <c:strCache>
                <c:ptCount val="4"/>
                <c:pt idx="0">
                  <c:v>RAM</c:v>
                </c:pt>
                <c:pt idx="1">
                  <c:v>CPU</c:v>
                </c:pt>
                <c:pt idx="2">
                  <c:v>Storage</c:v>
                </c:pt>
                <c:pt idx="3">
                  <c:v>Netzwerk</c:v>
                </c:pt>
              </c:strCache>
            </c:strRef>
          </c:cat>
          <c:val>
            <c:numRef>
              <c:f>Beispielwerte!$D$6:$D$9</c:f>
              <c:numCache>
                <c:formatCode>0.00E+00</c:formatCode>
                <c:ptCount val="4"/>
                <c:pt idx="0">
                  <c:v>0.5207344252738475</c:v>
                </c:pt>
                <c:pt idx="1">
                  <c:v>2.2320174901975798</c:v>
                </c:pt>
                <c:pt idx="2">
                  <c:v>0.22981503269005238</c:v>
                </c:pt>
                <c:pt idx="3">
                  <c:v>0.14619428985920851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A-4C13-873D-761BD13BFA94}"/>
            </c:ext>
          </c:extLst>
        </c:ser>
        <c:ser>
          <c:idx val="1"/>
          <c:order val="1"/>
          <c:tx>
            <c:strRef>
              <c:f>Beispielwerte!$I$5</c:f>
              <c:strCache>
                <c:ptCount val="1"/>
                <c:pt idx="0">
                  <c:v>Emissionen Nutzung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Beispielwerte!$A$6:$A$9</c:f>
              <c:strCache>
                <c:ptCount val="4"/>
                <c:pt idx="0">
                  <c:v>RAM</c:v>
                </c:pt>
                <c:pt idx="1">
                  <c:v>CPU</c:v>
                </c:pt>
                <c:pt idx="2">
                  <c:v>Storage</c:v>
                </c:pt>
                <c:pt idx="3">
                  <c:v>Netzwerk</c:v>
                </c:pt>
              </c:strCache>
            </c:strRef>
          </c:cat>
          <c:val>
            <c:numRef>
              <c:f>Beispielwerte!$I$6:$I$9</c:f>
              <c:numCache>
                <c:formatCode>General</c:formatCode>
                <c:ptCount val="4"/>
                <c:pt idx="0">
                  <c:v>1.7302499999999998</c:v>
                </c:pt>
                <c:pt idx="1">
                  <c:v>13.841999999999999</c:v>
                </c:pt>
                <c:pt idx="2">
                  <c:v>0.72093750000000001</c:v>
                </c:pt>
                <c:pt idx="3">
                  <c:v>0.7209374999999999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A-4C13-873D-761BD13BF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6471599"/>
        <c:axId val="2126470351"/>
      </c:barChart>
      <c:catAx>
        <c:axId val="212647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6470351"/>
        <c:crosses val="autoZero"/>
        <c:auto val="1"/>
        <c:lblAlgn val="ctr"/>
        <c:lblOffset val="100"/>
        <c:noMultiLvlLbl val="0"/>
      </c:catAx>
      <c:valAx>
        <c:axId val="212647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900"/>
                  <a:t>Treibhausgas-Emissionen [g CO2e]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26471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11</xdr:row>
      <xdr:rowOff>152400</xdr:rowOff>
    </xdr:from>
    <xdr:to>
      <xdr:col>3</xdr:col>
      <xdr:colOff>739140</xdr:colOff>
      <xdr:row>23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76E54FB-9E64-4610-A7BD-A3BF880F6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11</xdr:row>
      <xdr:rowOff>152400</xdr:rowOff>
    </xdr:from>
    <xdr:to>
      <xdr:col>7</xdr:col>
      <xdr:colOff>518160</xdr:colOff>
      <xdr:row>23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34C14B0-972F-447C-8A3C-BE79DE8FB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571500</xdr:colOff>
      <xdr:row>11</xdr:row>
      <xdr:rowOff>152400</xdr:rowOff>
    </xdr:from>
    <xdr:to>
      <xdr:col>12</xdr:col>
      <xdr:colOff>22860</xdr:colOff>
      <xdr:row>23</xdr:row>
      <xdr:rowOff>167640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0FCA6EF-C2D5-418F-B34F-95AB96076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.groeger/Documents/__Projekte/83238_UBA_Cloud_LCA/Berichte%20und%20Pr&#228;sentationen/Endbericht/KPI4DCE-GCC-Berechnungstool_Faktoren_sichtb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 und Impressum"/>
      <sheetName val="Allgemeine Angaben"/>
      <sheetName val="Ergebnisse"/>
      <sheetName val="Diagramme"/>
      <sheetName val="2a_Server"/>
      <sheetName val="2b_Externe Speicher-Systeme"/>
      <sheetName val="2c_Netzwerk-Geräte"/>
      <sheetName val="2d_PDU"/>
      <sheetName val="2e_Energie_Monitoring"/>
      <sheetName val="2f_IT_Monitoring"/>
      <sheetName val="2g_Kälteanlagen"/>
      <sheetName val="2h_VirtuelleServer"/>
      <sheetName val="2i_Services"/>
      <sheetName val="Faktoren"/>
      <sheetName val="Übersicht Datenbedarf"/>
    </sheetNames>
    <sheetDataSet>
      <sheetData sheetId="0"/>
      <sheetData sheetId="1"/>
      <sheetData sheetId="2">
        <row r="6">
          <cell r="D6">
            <v>43101</v>
          </cell>
        </row>
        <row r="7">
          <cell r="D7">
            <v>43465</v>
          </cell>
        </row>
        <row r="36">
          <cell r="C36">
            <v>1.2980251346499103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ea.europa.eu/data-and-maps/daviz/co2-emission-intensity-9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7B7B4-CDCB-4CF5-983B-4D536E91C6E8}">
  <sheetPr codeName="Tabelle9"/>
  <dimension ref="A1:G154"/>
  <sheetViews>
    <sheetView zoomScale="85" zoomScaleNormal="85" workbookViewId="0">
      <selection activeCell="B52" sqref="B52"/>
    </sheetView>
  </sheetViews>
  <sheetFormatPr baseColWidth="10" defaultColWidth="11.44140625" defaultRowHeight="14.4" x14ac:dyDescent="0.3"/>
  <cols>
    <col min="1" max="1" width="25.5546875" bestFit="1" customWidth="1"/>
    <col min="2" max="2" width="20.6640625" customWidth="1"/>
    <col min="3" max="3" width="50.44140625" bestFit="1" customWidth="1"/>
    <col min="4" max="4" width="97.109375" style="57" customWidth="1"/>
    <col min="5" max="5" width="18.33203125" customWidth="1"/>
    <col min="6" max="6" width="11.44140625" customWidth="1"/>
    <col min="7" max="7" width="19.33203125" bestFit="1" customWidth="1"/>
    <col min="8" max="8" width="11.44140625" customWidth="1"/>
    <col min="9" max="9" width="8.6640625" bestFit="1" customWidth="1"/>
    <col min="10" max="10" width="4.109375" customWidth="1"/>
    <col min="11" max="11" width="19.6640625" customWidth="1"/>
    <col min="12" max="12" width="18.88671875" customWidth="1"/>
    <col min="13" max="13" width="19.109375" customWidth="1"/>
  </cols>
  <sheetData>
    <row r="1" spans="1:7" ht="15" customHeight="1" thickBot="1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/>
      <c r="G1" s="4"/>
    </row>
    <row r="2" spans="1:7" ht="15" customHeight="1" x14ac:dyDescent="0.3">
      <c r="A2" s="5" t="s">
        <v>5</v>
      </c>
      <c r="B2" s="6">
        <v>5.8654700000000004E-7</v>
      </c>
      <c r="C2" s="7" t="s">
        <v>6</v>
      </c>
      <c r="D2" s="86" t="s">
        <v>7</v>
      </c>
      <c r="E2" s="8" t="s">
        <v>8</v>
      </c>
    </row>
    <row r="3" spans="1:7" ht="15" customHeight="1" x14ac:dyDescent="0.3">
      <c r="A3" s="5" t="s">
        <v>9</v>
      </c>
      <c r="B3" s="6">
        <v>1.9933849053052E-2</v>
      </c>
      <c r="C3" s="7" t="s">
        <v>10</v>
      </c>
      <c r="D3" s="84"/>
      <c r="E3" t="s">
        <v>11</v>
      </c>
      <c r="F3" s="9">
        <v>1</v>
      </c>
    </row>
    <row r="4" spans="1:7" ht="15" customHeight="1" x14ac:dyDescent="0.3">
      <c r="A4" s="5" t="s">
        <v>12</v>
      </c>
      <c r="B4" s="6">
        <v>4.3274766091849077E-8</v>
      </c>
      <c r="C4" s="7" t="s">
        <v>10</v>
      </c>
      <c r="D4" s="84"/>
      <c r="E4" t="s">
        <v>13</v>
      </c>
      <c r="F4" s="9">
        <v>4</v>
      </c>
    </row>
    <row r="5" spans="1:7" ht="15" customHeight="1" x14ac:dyDescent="0.3">
      <c r="A5" s="5" t="s">
        <v>14</v>
      </c>
      <c r="B5" s="6">
        <v>1.9739800000000001</v>
      </c>
      <c r="C5" s="7" t="s">
        <v>15</v>
      </c>
      <c r="D5" s="84"/>
      <c r="E5" t="s">
        <v>16</v>
      </c>
      <c r="F5" s="10">
        <f>$F$3 * (($F$4 * DieSizeFaktor + DieSizeKonstante) * GWP_CPU_DieSize + GWP_CPU_Gold + GWP_CPU_T)</f>
        <v>8.9290985442244857</v>
      </c>
      <c r="G5" t="s">
        <v>17</v>
      </c>
    </row>
    <row r="6" spans="1:7" ht="15" customHeight="1" x14ac:dyDescent="0.3">
      <c r="A6" s="5" t="s">
        <v>18</v>
      </c>
      <c r="B6" s="6">
        <v>5.6723378427849367</v>
      </c>
      <c r="C6" s="7" t="s">
        <v>19</v>
      </c>
      <c r="D6" s="84"/>
      <c r="E6" t="s">
        <v>20</v>
      </c>
      <c r="F6" s="11">
        <f>$F$3 * (($F$4 * DieSizeFaktor + DieSizeKonstante) * ADP_CPU_DieSize + ADP_CPU_Gold + ADP_CPU_T)</f>
        <v>1.9934757443584805E-2</v>
      </c>
      <c r="G6" t="s">
        <v>21</v>
      </c>
    </row>
    <row r="7" spans="1:7" ht="15" customHeight="1" x14ac:dyDescent="0.3">
      <c r="A7" s="5" t="s">
        <v>22</v>
      </c>
      <c r="B7" s="6">
        <v>0.34527838003954808</v>
      </c>
      <c r="C7" s="7" t="s">
        <v>19</v>
      </c>
      <c r="D7" s="84"/>
      <c r="E7" t="s">
        <v>23</v>
      </c>
      <c r="F7" s="10">
        <f>$F$3 * (($F$4 * DieSizeFaktor + DieSizeKonstante) * KEA_CPU_DieSize + KEA_CPU_Gold + KEA_CPU_T)</f>
        <v>132.25612431289917</v>
      </c>
      <c r="G7" t="s">
        <v>24</v>
      </c>
    </row>
    <row r="8" spans="1:7" ht="15" customHeight="1" x14ac:dyDescent="0.3">
      <c r="A8" s="5" t="s">
        <v>25</v>
      </c>
      <c r="B8" s="6">
        <v>26.54571</v>
      </c>
      <c r="C8" s="7" t="s">
        <v>26</v>
      </c>
      <c r="D8" s="84"/>
    </row>
    <row r="9" spans="1:7" ht="15" customHeight="1" x14ac:dyDescent="0.3">
      <c r="A9" s="5" t="s">
        <v>27</v>
      </c>
      <c r="B9" s="6">
        <v>87.771502920061991</v>
      </c>
      <c r="C9" s="7" t="s">
        <v>28</v>
      </c>
      <c r="D9" s="84"/>
    </row>
    <row r="10" spans="1:7" ht="15" customHeight="1" thickBot="1" x14ac:dyDescent="0.35">
      <c r="A10" s="5" t="s">
        <v>29</v>
      </c>
      <c r="B10" s="6">
        <v>5.3315573425371765</v>
      </c>
      <c r="C10" s="7" t="s">
        <v>28</v>
      </c>
      <c r="D10" s="85"/>
      <c r="E10" s="8" t="s">
        <v>30</v>
      </c>
    </row>
    <row r="11" spans="1:7" ht="15" customHeight="1" x14ac:dyDescent="0.3">
      <c r="A11" s="5" t="s">
        <v>31</v>
      </c>
      <c r="B11" s="12">
        <v>5.1000000000000004E-4</v>
      </c>
      <c r="C11" s="7" t="s">
        <v>10</v>
      </c>
      <c r="D11" s="87" t="s">
        <v>32</v>
      </c>
      <c r="E11" t="s">
        <v>33</v>
      </c>
      <c r="F11" s="10">
        <f xml:space="preserve"> $F$3 * GWP_KK</f>
        <v>3.1246</v>
      </c>
      <c r="G11" t="s">
        <v>17</v>
      </c>
    </row>
    <row r="12" spans="1:7" ht="15" customHeight="1" x14ac:dyDescent="0.3">
      <c r="A12" s="5" t="s">
        <v>34</v>
      </c>
      <c r="B12" s="12">
        <v>3.1246</v>
      </c>
      <c r="C12" s="7" t="s">
        <v>19</v>
      </c>
      <c r="D12" s="88"/>
      <c r="E12" t="s">
        <v>35</v>
      </c>
      <c r="F12" s="11">
        <f xml:space="preserve"> $F$3 * ADP_KK</f>
        <v>5.1000000000000004E-4</v>
      </c>
      <c r="G12" t="s">
        <v>21</v>
      </c>
    </row>
    <row r="13" spans="1:7" ht="15" customHeight="1" thickBot="1" x14ac:dyDescent="0.35">
      <c r="A13" s="5" t="s">
        <v>36</v>
      </c>
      <c r="B13" s="12">
        <v>63.264600000000002</v>
      </c>
      <c r="C13" s="7" t="s">
        <v>28</v>
      </c>
      <c r="D13" s="89"/>
      <c r="E13" t="s">
        <v>37</v>
      </c>
      <c r="F13" s="10">
        <f xml:space="preserve"> $F$3 * KEA_KK</f>
        <v>63.264600000000002</v>
      </c>
      <c r="G13" t="s">
        <v>24</v>
      </c>
    </row>
    <row r="14" spans="1:7" ht="15" customHeight="1" x14ac:dyDescent="0.3">
      <c r="A14" s="5" t="s">
        <v>38</v>
      </c>
      <c r="B14" s="6">
        <v>6.3049100000000006E-5</v>
      </c>
      <c r="C14" s="7" t="s">
        <v>39</v>
      </c>
      <c r="D14" s="86" t="s">
        <v>40</v>
      </c>
    </row>
    <row r="15" spans="1:7" ht="15" customHeight="1" x14ac:dyDescent="0.3">
      <c r="A15" s="5" t="s">
        <v>41</v>
      </c>
      <c r="B15" s="6">
        <v>6.2324214639999996E-5</v>
      </c>
      <c r="C15" s="7" t="s">
        <v>42</v>
      </c>
      <c r="D15" s="84"/>
      <c r="E15" s="8" t="s">
        <v>43</v>
      </c>
    </row>
    <row r="16" spans="1:7" ht="15" customHeight="1" x14ac:dyDescent="0.3">
      <c r="A16" s="5" t="s">
        <v>44</v>
      </c>
      <c r="B16" s="6">
        <v>1.6312396062775679E-3</v>
      </c>
      <c r="C16" s="7" t="s">
        <v>42</v>
      </c>
      <c r="D16" s="84"/>
      <c r="E16" t="s">
        <v>45</v>
      </c>
      <c r="F16" s="9">
        <v>8</v>
      </c>
    </row>
    <row r="17" spans="1:7" ht="15" customHeight="1" x14ac:dyDescent="0.3">
      <c r="A17" s="5" t="s">
        <v>46</v>
      </c>
      <c r="B17" s="6">
        <v>3.7456240868963182E-7</v>
      </c>
      <c r="C17" s="7" t="s">
        <v>42</v>
      </c>
      <c r="D17" s="84"/>
      <c r="E17" t="s">
        <v>47</v>
      </c>
      <c r="F17" s="9">
        <v>8</v>
      </c>
    </row>
    <row r="18" spans="1:7" ht="15" customHeight="1" x14ac:dyDescent="0.3">
      <c r="A18" s="5" t="s">
        <v>48</v>
      </c>
      <c r="B18" s="6">
        <v>2.1975568110410002</v>
      </c>
      <c r="C18" s="7" t="s">
        <v>49</v>
      </c>
      <c r="D18" s="84"/>
      <c r="E18" t="s">
        <v>50</v>
      </c>
      <c r="F18" s="10">
        <f xml:space="preserve"> $F$16 * ($F$17 / RAMproDie * GWP_RAM_DieSize + GWP_RAM_Gold + GWP_RAM_PCB + GWP_RAM_T)</f>
        <v>116.77781927421194</v>
      </c>
      <c r="G18" t="s">
        <v>17</v>
      </c>
    </row>
    <row r="19" spans="1:7" ht="15" customHeight="1" x14ac:dyDescent="0.3">
      <c r="A19" s="5" t="s">
        <v>51</v>
      </c>
      <c r="B19" s="6">
        <v>1.76826416853672</v>
      </c>
      <c r="C19" s="7" t="s">
        <v>52</v>
      </c>
      <c r="D19" s="84"/>
      <c r="E19" t="s">
        <v>53</v>
      </c>
      <c r="F19" s="11">
        <f xml:space="preserve"> $F$16 * ($F$17 / RAMproDie * ADP_RAM_DieSize + ADP_RAM_Gold + ADP_RAM_PCB + ADP_RAM_T)</f>
        <v>1.5703583013276727E-2</v>
      </c>
      <c r="G19" t="s">
        <v>21</v>
      </c>
    </row>
    <row r="20" spans="1:7" ht="15" customHeight="1" x14ac:dyDescent="0.3">
      <c r="A20" s="5" t="s">
        <v>54</v>
      </c>
      <c r="B20" s="6">
        <v>0.46418241277497602</v>
      </c>
      <c r="C20" s="7" t="s">
        <v>55</v>
      </c>
      <c r="D20" s="84"/>
      <c r="E20" t="s">
        <v>56</v>
      </c>
      <c r="F20" s="10">
        <f xml:space="preserve"> $F$16 * ($F$17 / RAMproDie * KEA_RAM_DieSize + KEA_RAM_Gold + KEA_RAM_PCB + KEA_RAM_T)</f>
        <v>1525.3768636383172</v>
      </c>
      <c r="G20" t="s">
        <v>24</v>
      </c>
    </row>
    <row r="21" spans="1:7" ht="15" customHeight="1" x14ac:dyDescent="0.3">
      <c r="A21" s="5" t="s">
        <v>57</v>
      </c>
      <c r="B21" s="6">
        <v>2.9885384341898629</v>
      </c>
      <c r="C21" s="7" t="s">
        <v>55</v>
      </c>
      <c r="D21" s="84"/>
    </row>
    <row r="22" spans="1:7" ht="15" customHeight="1" x14ac:dyDescent="0.3">
      <c r="A22" s="5" t="s">
        <v>58</v>
      </c>
      <c r="B22" s="6">
        <v>27.341049999999999</v>
      </c>
      <c r="C22" s="7" t="s">
        <v>59</v>
      </c>
      <c r="D22" s="84"/>
    </row>
    <row r="23" spans="1:7" ht="15" customHeight="1" x14ac:dyDescent="0.3">
      <c r="A23" s="5" t="s">
        <v>60</v>
      </c>
      <c r="B23" s="6">
        <v>20.68737937735736</v>
      </c>
      <c r="C23" s="7" t="s">
        <v>61</v>
      </c>
      <c r="D23" s="84"/>
    </row>
    <row r="24" spans="1:7" ht="15" customHeight="1" x14ac:dyDescent="0.3">
      <c r="A24" s="5" t="s">
        <v>62</v>
      </c>
      <c r="B24" s="6">
        <v>7.1825742978519784</v>
      </c>
      <c r="C24" s="7" t="s">
        <v>61</v>
      </c>
      <c r="D24" s="84"/>
    </row>
    <row r="25" spans="1:7" ht="15" customHeight="1" thickBot="1" x14ac:dyDescent="0.35">
      <c r="A25" s="5" t="s">
        <v>63</v>
      </c>
      <c r="B25" s="6">
        <v>46.147007612913654</v>
      </c>
      <c r="C25" s="7" t="s">
        <v>61</v>
      </c>
      <c r="D25" s="85"/>
      <c r="E25" s="8" t="s">
        <v>64</v>
      </c>
    </row>
    <row r="26" spans="1:7" ht="15" customHeight="1" x14ac:dyDescent="0.3">
      <c r="A26" s="5" t="s">
        <v>65</v>
      </c>
      <c r="B26" s="6">
        <v>6.3049100000000006E-5</v>
      </c>
      <c r="C26" s="7" t="s">
        <v>66</v>
      </c>
      <c r="D26" s="86" t="s">
        <v>67</v>
      </c>
      <c r="E26" t="s">
        <v>68</v>
      </c>
      <c r="F26" s="9">
        <v>1</v>
      </c>
    </row>
    <row r="27" spans="1:7" ht="15" customHeight="1" x14ac:dyDescent="0.3">
      <c r="A27" s="5" t="s">
        <v>69</v>
      </c>
      <c r="B27" s="6">
        <v>2.1975568110410002</v>
      </c>
      <c r="C27" s="7" t="s">
        <v>70</v>
      </c>
      <c r="D27" s="84"/>
      <c r="E27" t="s">
        <v>71</v>
      </c>
      <c r="F27" s="9">
        <v>500</v>
      </c>
    </row>
    <row r="28" spans="1:7" ht="15" customHeight="1" x14ac:dyDescent="0.3">
      <c r="A28" s="5" t="s">
        <v>72</v>
      </c>
      <c r="B28" s="6">
        <v>27.341049999999999</v>
      </c>
      <c r="C28" s="7" t="s">
        <v>73</v>
      </c>
      <c r="D28" s="84"/>
      <c r="E28" t="s">
        <v>74</v>
      </c>
      <c r="F28" s="10">
        <f xml:space="preserve"> $F$26 * ($F$27 / NANDproDie * GWP_NAND + GWP_SSD_PCB + GWP_SSD_T)</f>
        <v>28.396788681891529</v>
      </c>
      <c r="G28" t="s">
        <v>17</v>
      </c>
    </row>
    <row r="29" spans="1:7" ht="15" customHeight="1" x14ac:dyDescent="0.3">
      <c r="A29" s="5" t="s">
        <v>75</v>
      </c>
      <c r="B29" s="6">
        <v>5.6322420005860713E-4</v>
      </c>
      <c r="C29" s="7" t="s">
        <v>76</v>
      </c>
      <c r="D29" s="84"/>
      <c r="E29" t="s">
        <v>77</v>
      </c>
      <c r="F29" s="11">
        <f xml:space="preserve"> $F$26 * ($F$27 / NANDproDie * ADP_NAND + ADP_SSD_PCB + ADP_SSD_T)</f>
        <v>1.196297438626861E-3</v>
      </c>
      <c r="G29" t="s">
        <v>21</v>
      </c>
    </row>
    <row r="30" spans="1:7" ht="15" customHeight="1" x14ac:dyDescent="0.3">
      <c r="A30" s="5" t="s">
        <v>78</v>
      </c>
      <c r="B30" s="6">
        <v>7.8603069639398389E-8</v>
      </c>
      <c r="C30" s="7" t="s">
        <v>79</v>
      </c>
      <c r="D30" s="84"/>
      <c r="E30" t="s">
        <v>80</v>
      </c>
      <c r="F30" s="10">
        <f xml:space="preserve"> $F$26 * ($F$27 / NANDproDie * KEA_NAND + KEA_SSD_PCB + KEA_SSD_T)</f>
        <v>351.33847334808445</v>
      </c>
      <c r="G30" t="s">
        <v>24</v>
      </c>
    </row>
    <row r="31" spans="1:7" ht="15" customHeight="1" x14ac:dyDescent="0.3">
      <c r="A31" s="5" t="s">
        <v>81</v>
      </c>
      <c r="B31" s="6">
        <v>5.7068031818480014</v>
      </c>
      <c r="C31" s="7" t="s">
        <v>82</v>
      </c>
      <c r="D31" s="84"/>
    </row>
    <row r="32" spans="1:7" ht="15" customHeight="1" x14ac:dyDescent="0.3">
      <c r="A32" s="5" t="s">
        <v>83</v>
      </c>
      <c r="B32" s="6">
        <v>0.62715395141879571</v>
      </c>
      <c r="C32" s="7" t="s">
        <v>82</v>
      </c>
      <c r="D32" s="84"/>
    </row>
    <row r="33" spans="1:7" ht="15" customHeight="1" x14ac:dyDescent="0.3">
      <c r="A33" s="5" t="s">
        <v>84</v>
      </c>
      <c r="B33" s="6">
        <v>67.158188441178098</v>
      </c>
      <c r="C33" s="7" t="s">
        <v>85</v>
      </c>
      <c r="D33" s="84"/>
      <c r="E33" s="8" t="s">
        <v>86</v>
      </c>
    </row>
    <row r="34" spans="1:7" ht="15" customHeight="1" thickBot="1" x14ac:dyDescent="0.35">
      <c r="A34" s="5" t="s">
        <v>87</v>
      </c>
      <c r="B34" s="6">
        <v>9.6840910056549063</v>
      </c>
      <c r="C34" s="7" t="s">
        <v>85</v>
      </c>
      <c r="D34" s="85"/>
      <c r="E34" t="s">
        <v>88</v>
      </c>
      <c r="F34" s="9">
        <v>1</v>
      </c>
    </row>
    <row r="35" spans="1:7" ht="15" customHeight="1" x14ac:dyDescent="0.3">
      <c r="A35" s="5" t="s">
        <v>89</v>
      </c>
      <c r="B35" s="6">
        <v>2.5000000000000001E-4</v>
      </c>
      <c r="C35" s="7" t="s">
        <v>90</v>
      </c>
      <c r="D35" s="87" t="s">
        <v>91</v>
      </c>
      <c r="E35" t="s">
        <v>92</v>
      </c>
      <c r="F35" s="10">
        <f xml:space="preserve"> $F$34 * GWP_HDD</f>
        <v>31.1082</v>
      </c>
      <c r="G35" t="s">
        <v>17</v>
      </c>
    </row>
    <row r="36" spans="1:7" ht="15" customHeight="1" x14ac:dyDescent="0.3">
      <c r="A36" s="5" t="s">
        <v>93</v>
      </c>
      <c r="B36" s="6">
        <v>31.1082</v>
      </c>
      <c r="C36" s="7" t="s">
        <v>94</v>
      </c>
      <c r="D36" s="88"/>
      <c r="E36" t="s">
        <v>95</v>
      </c>
      <c r="F36" s="11">
        <f xml:space="preserve"> $F$34 * ADP_HDD</f>
        <v>2.5000000000000001E-4</v>
      </c>
      <c r="G36" t="s">
        <v>21</v>
      </c>
    </row>
    <row r="37" spans="1:7" ht="15" customHeight="1" thickBot="1" x14ac:dyDescent="0.35">
      <c r="A37" s="5" t="s">
        <v>96</v>
      </c>
      <c r="B37" s="6">
        <v>275.52047999999996</v>
      </c>
      <c r="C37" s="7" t="s">
        <v>97</v>
      </c>
      <c r="D37" s="89"/>
      <c r="E37" t="s">
        <v>98</v>
      </c>
      <c r="F37" s="10">
        <f xml:space="preserve"> $F$34 * KEA_HDD</f>
        <v>275.52047999999996</v>
      </c>
      <c r="G37" t="s">
        <v>24</v>
      </c>
    </row>
    <row r="38" spans="1:7" ht="15" customHeight="1" thickBot="1" x14ac:dyDescent="0.35">
      <c r="A38" s="5" t="s">
        <v>99</v>
      </c>
      <c r="B38" s="6">
        <v>3.6875658909857143E-3</v>
      </c>
      <c r="C38" s="7" t="s">
        <v>100</v>
      </c>
      <c r="D38" s="13" t="s">
        <v>101</v>
      </c>
    </row>
    <row r="39" spans="1:7" ht="15" customHeight="1" thickBot="1" x14ac:dyDescent="0.35">
      <c r="A39" s="5" t="s">
        <v>102</v>
      </c>
      <c r="B39" s="6">
        <v>66.054262056499994</v>
      </c>
      <c r="C39" s="7" t="s">
        <v>103</v>
      </c>
      <c r="D39" s="13"/>
      <c r="F39" s="14"/>
    </row>
    <row r="40" spans="1:7" ht="15" customHeight="1" thickBot="1" x14ac:dyDescent="0.35">
      <c r="A40" s="5" t="s">
        <v>104</v>
      </c>
      <c r="B40" s="6">
        <v>835.69857660465175</v>
      </c>
      <c r="C40" s="7" t="s">
        <v>105</v>
      </c>
      <c r="D40" s="13"/>
      <c r="F40" s="15"/>
    </row>
    <row r="41" spans="1:7" ht="15" customHeight="1" x14ac:dyDescent="0.3">
      <c r="A41" s="5" t="s">
        <v>106</v>
      </c>
      <c r="B41" s="6">
        <v>2.0239499999999997E-2</v>
      </c>
      <c r="C41" s="7" t="s">
        <v>107</v>
      </c>
      <c r="D41" s="87" t="s">
        <v>108</v>
      </c>
      <c r="F41" s="16"/>
    </row>
    <row r="42" spans="1:7" ht="15" customHeight="1" x14ac:dyDescent="0.3">
      <c r="A42" s="5" t="s">
        <v>109</v>
      </c>
      <c r="B42" s="6">
        <v>149.56990499999998</v>
      </c>
      <c r="C42" s="7" t="s">
        <v>110</v>
      </c>
      <c r="D42" s="88"/>
      <c r="F42" s="15"/>
    </row>
    <row r="43" spans="1:7" ht="15" customHeight="1" thickBot="1" x14ac:dyDescent="0.35">
      <c r="A43" s="5" t="s">
        <v>111</v>
      </c>
      <c r="B43" s="6">
        <v>2200.5294405</v>
      </c>
      <c r="C43" s="7" t="s">
        <v>112</v>
      </c>
      <c r="D43" s="89"/>
    </row>
    <row r="44" spans="1:7" ht="15" customHeight="1" x14ac:dyDescent="0.3">
      <c r="A44" s="5" t="s">
        <v>113</v>
      </c>
      <c r="B44" s="12">
        <v>0.43185023999999994</v>
      </c>
      <c r="C44" s="7" t="s">
        <v>114</v>
      </c>
      <c r="D44" s="90" t="s">
        <v>115</v>
      </c>
      <c r="E44" t="s">
        <v>116</v>
      </c>
      <c r="F44" s="10">
        <f xml:space="preserve"> GWP_BladeSystemGeh / 16</f>
        <v>54.978098789999997</v>
      </c>
      <c r="G44" t="s">
        <v>17</v>
      </c>
    </row>
    <row r="45" spans="1:7" ht="15" customHeight="1" x14ac:dyDescent="0.3">
      <c r="A45" s="5" t="s">
        <v>117</v>
      </c>
      <c r="B45" s="12">
        <v>879.64958063999995</v>
      </c>
      <c r="C45" s="7" t="s">
        <v>118</v>
      </c>
      <c r="D45" s="91"/>
      <c r="E45" t="s">
        <v>119</v>
      </c>
      <c r="F45" s="11">
        <f xml:space="preserve"> ADP_BladeSystemGeh / 16</f>
        <v>2.6990639999999996E-2</v>
      </c>
      <c r="G45" t="s">
        <v>21</v>
      </c>
    </row>
    <row r="46" spans="1:7" ht="15" customHeight="1" thickBot="1" x14ac:dyDescent="0.35">
      <c r="A46" s="5" t="s">
        <v>120</v>
      </c>
      <c r="B46" s="12">
        <v>12671.493692159998</v>
      </c>
      <c r="C46" s="7" t="s">
        <v>121</v>
      </c>
      <c r="D46" s="92"/>
      <c r="E46" t="s">
        <v>122</v>
      </c>
      <c r="F46" s="10">
        <f xml:space="preserve"> KEA_BladeSystemGeh / 16</f>
        <v>791.96835575999989</v>
      </c>
      <c r="G46" t="s">
        <v>24</v>
      </c>
    </row>
    <row r="47" spans="1:7" ht="15" customHeight="1" x14ac:dyDescent="0.3">
      <c r="A47" s="5" t="s">
        <v>123</v>
      </c>
      <c r="B47" s="12">
        <v>6.7200000000000007E-4</v>
      </c>
      <c r="C47" s="7" t="s">
        <v>124</v>
      </c>
      <c r="D47" s="93" t="s">
        <v>125</v>
      </c>
      <c r="F47" s="16"/>
    </row>
    <row r="48" spans="1:7" ht="15" customHeight="1" x14ac:dyDescent="0.3">
      <c r="A48" s="5" t="s">
        <v>126</v>
      </c>
      <c r="B48" s="12">
        <v>30.870671999999999</v>
      </c>
      <c r="C48" s="7" t="s">
        <v>127</v>
      </c>
      <c r="D48" s="94"/>
    </row>
    <row r="49" spans="1:7" ht="15" customHeight="1" thickBot="1" x14ac:dyDescent="0.35">
      <c r="A49" s="5" t="s">
        <v>128</v>
      </c>
      <c r="B49" s="12">
        <v>435.35041200000001</v>
      </c>
      <c r="C49" s="7" t="s">
        <v>129</v>
      </c>
      <c r="D49" s="95"/>
      <c r="E49" s="8" t="s">
        <v>130</v>
      </c>
    </row>
    <row r="50" spans="1:7" ht="15" customHeight="1" x14ac:dyDescent="0.3">
      <c r="A50" s="5" t="s">
        <v>131</v>
      </c>
      <c r="B50" s="6">
        <v>1.4104545E-6</v>
      </c>
      <c r="C50" s="7" t="s">
        <v>132</v>
      </c>
      <c r="D50" s="87" t="s">
        <v>133</v>
      </c>
      <c r="E50" t="s">
        <v>134</v>
      </c>
      <c r="F50" s="9">
        <v>2</v>
      </c>
    </row>
    <row r="51" spans="1:7" ht="15" customHeight="1" x14ac:dyDescent="0.3">
      <c r="A51" s="5" t="s">
        <v>135</v>
      </c>
      <c r="B51" s="6">
        <v>6.6764099999999997</v>
      </c>
      <c r="C51" s="7" t="s">
        <v>136</v>
      </c>
      <c r="D51" s="88"/>
      <c r="E51" t="s">
        <v>137</v>
      </c>
      <c r="F51" s="9">
        <v>1</v>
      </c>
    </row>
    <row r="52" spans="1:7" ht="15" customHeight="1" thickBot="1" x14ac:dyDescent="0.35">
      <c r="A52" s="5" t="s">
        <v>138</v>
      </c>
      <c r="B52" s="6">
        <v>68.640377481649992</v>
      </c>
      <c r="C52" s="7" t="s">
        <v>139</v>
      </c>
      <c r="D52" s="89"/>
      <c r="E52" s="17" t="s">
        <v>140</v>
      </c>
      <c r="F52" s="4"/>
      <c r="G52" s="4"/>
    </row>
    <row r="53" spans="1:7" ht="15" customHeight="1" x14ac:dyDescent="0.3">
      <c r="A53" s="5" t="s">
        <v>141</v>
      </c>
      <c r="B53" s="18">
        <v>0.42535000000000001</v>
      </c>
      <c r="C53" s="7" t="s">
        <v>142</v>
      </c>
      <c r="D53" s="90" t="s">
        <v>143</v>
      </c>
      <c r="E53" s="19" t="s">
        <v>144</v>
      </c>
      <c r="F53" s="20">
        <f xml:space="preserve"> $F$51 * (F5 + F18 +F28 +F35 + F11 + GWP_MB + GWP_BladeRest + F44 + GWP_AssemblyTest + $F$50 * GewichtPSU * GWP_PSU / 16)</f>
        <v>352.99033684682792</v>
      </c>
      <c r="G53" s="19" t="s">
        <v>17</v>
      </c>
    </row>
    <row r="54" spans="1:7" ht="15" customHeight="1" x14ac:dyDescent="0.3">
      <c r="A54" s="5" t="s">
        <v>145</v>
      </c>
      <c r="B54" s="18">
        <v>883.38247999999999</v>
      </c>
      <c r="C54" s="7" t="s">
        <v>146</v>
      </c>
      <c r="D54" s="96"/>
      <c r="E54" s="19" t="s">
        <v>147</v>
      </c>
      <c r="F54" s="21">
        <f xml:space="preserve"> $F$51 * (F6 + F19 +F29 +F36 + F12 + ADP_MB + ADP_BladeRest + F45 + ADP_AssemblyTest + $F$50 * GewichtPSU * ADP_PSU / 16)</f>
        <v>7.1021254240974094E-2</v>
      </c>
      <c r="G54" s="19" t="s">
        <v>21</v>
      </c>
    </row>
    <row r="55" spans="1:7" ht="15" customHeight="1" thickBot="1" x14ac:dyDescent="0.35">
      <c r="A55" s="5" t="s">
        <v>148</v>
      </c>
      <c r="B55" s="18">
        <v>12235.481830000002</v>
      </c>
      <c r="C55" s="7" t="s">
        <v>149</v>
      </c>
      <c r="D55" s="97"/>
      <c r="E55" s="19" t="s">
        <v>150</v>
      </c>
      <c r="F55" s="22">
        <f xml:space="preserve"> $F$51 * (F7 + F20 +F30 +F37 + F13 + KEA_MB + KEA_BladeRest + F46 + KEA_AssemblyTest + $F$50 * GewichtPSU * KEA_PSU / 16)</f>
        <v>4567.3151081456026</v>
      </c>
      <c r="G55" s="19" t="s">
        <v>24</v>
      </c>
    </row>
    <row r="56" spans="1:7" ht="15" customHeight="1" x14ac:dyDescent="0.3">
      <c r="A56" s="5" t="s">
        <v>151</v>
      </c>
      <c r="B56" s="12">
        <v>5.3510000000000002E-2</v>
      </c>
      <c r="C56" s="7" t="s">
        <v>152</v>
      </c>
      <c r="D56" s="86" t="s">
        <v>153</v>
      </c>
      <c r="E56" s="17" t="s">
        <v>154</v>
      </c>
      <c r="F56" s="4"/>
      <c r="G56" s="4"/>
    </row>
    <row r="57" spans="1:7" ht="15" customHeight="1" x14ac:dyDescent="0.3">
      <c r="A57" s="5" t="s">
        <v>155</v>
      </c>
      <c r="B57" s="12">
        <v>245.8871</v>
      </c>
      <c r="C57" s="7" t="s">
        <v>156</v>
      </c>
      <c r="D57" s="84"/>
      <c r="E57" s="19" t="s">
        <v>157</v>
      </c>
      <c r="F57" s="23">
        <f xml:space="preserve"> $F$51 * (F5 + F18 +F28 +F35 + F11 + GWP_MB + GWP_RackRest + GWP_AssemblyTest + $F$50 * GewichtPSU * GWP_PSU)</f>
        <v>507.82728355682792</v>
      </c>
      <c r="G57" s="19" t="s">
        <v>17</v>
      </c>
    </row>
    <row r="58" spans="1:7" ht="15" customHeight="1" thickBot="1" x14ac:dyDescent="0.35">
      <c r="A58" s="5" t="s">
        <v>158</v>
      </c>
      <c r="B58" s="12">
        <v>3328.03793</v>
      </c>
      <c r="C58" s="7" t="s">
        <v>159</v>
      </c>
      <c r="D58" s="85"/>
      <c r="E58" s="19" t="s">
        <v>160</v>
      </c>
      <c r="F58" s="24">
        <f xml:space="preserve"> $F$51 * (F6 + F19 +F29 +F36 + F12 + ADP_MB + ADP_RackRest + ADP_AssemblyTest + $F$50 * GewichtPSU * ADP_PSU)</f>
        <v>9.4723114240974099E-2</v>
      </c>
      <c r="G58" s="19" t="s">
        <v>21</v>
      </c>
    </row>
    <row r="59" spans="1:7" ht="30" customHeight="1" x14ac:dyDescent="0.3">
      <c r="A59" s="5" t="s">
        <v>161</v>
      </c>
      <c r="B59" s="12">
        <v>8.3000000000000001E-3</v>
      </c>
      <c r="C59" s="7" t="s">
        <v>162</v>
      </c>
      <c r="D59" s="83" t="s">
        <v>163</v>
      </c>
      <c r="E59" s="19" t="s">
        <v>164</v>
      </c>
      <c r="F59" s="22">
        <f xml:space="preserve"> $F$51 * (F7 + F20 +F30 +F37 + F13 + KEA_MB + KEA_RackRest +  KEA_AssemblyTest + $F$50 * GewichtPSU * KEA_PSU)</f>
        <v>6859.0384558856022</v>
      </c>
      <c r="G59" s="19" t="s">
        <v>24</v>
      </c>
    </row>
    <row r="60" spans="1:7" ht="30" customHeight="1" x14ac:dyDescent="0.3">
      <c r="A60" s="5" t="s">
        <v>165</v>
      </c>
      <c r="B60" s="12">
        <v>24.297550000000001</v>
      </c>
      <c r="C60" s="7" t="s">
        <v>166</v>
      </c>
      <c r="D60" s="84"/>
      <c r="F60" s="15"/>
    </row>
    <row r="61" spans="1:7" ht="30" customHeight="1" thickBot="1" x14ac:dyDescent="0.35">
      <c r="A61" s="5" t="s">
        <v>167</v>
      </c>
      <c r="B61" s="18">
        <v>351.60337999999996</v>
      </c>
      <c r="C61" s="7" t="s">
        <v>168</v>
      </c>
      <c r="D61" s="85"/>
      <c r="E61" s="17" t="s">
        <v>169</v>
      </c>
      <c r="F61" s="25"/>
      <c r="G61" s="4"/>
    </row>
    <row r="62" spans="1:7" ht="15" customHeight="1" x14ac:dyDescent="0.3">
      <c r="A62" s="5" t="s">
        <v>170</v>
      </c>
      <c r="B62" s="6">
        <v>3.4586099999999998E-7</v>
      </c>
      <c r="C62" s="7" t="s">
        <v>171</v>
      </c>
      <c r="D62" s="100" t="s">
        <v>172</v>
      </c>
      <c r="E62" t="s">
        <v>134</v>
      </c>
      <c r="F62" s="9">
        <v>2</v>
      </c>
    </row>
    <row r="63" spans="1:7" ht="15" customHeight="1" x14ac:dyDescent="0.3">
      <c r="A63" s="5" t="s">
        <v>173</v>
      </c>
      <c r="B63" s="26">
        <v>0.63527</v>
      </c>
      <c r="C63" s="7" t="s">
        <v>174</v>
      </c>
      <c r="D63" s="101"/>
      <c r="E63" t="s">
        <v>68</v>
      </c>
      <c r="F63" s="9">
        <v>16</v>
      </c>
    </row>
    <row r="64" spans="1:7" ht="15" customHeight="1" thickBot="1" x14ac:dyDescent="0.35">
      <c r="A64" s="5" t="s">
        <v>175</v>
      </c>
      <c r="B64" s="27">
        <v>10.669650000000001</v>
      </c>
      <c r="C64" s="7" t="s">
        <v>176</v>
      </c>
      <c r="D64" s="102"/>
      <c r="E64" t="s">
        <v>71</v>
      </c>
      <c r="F64" s="9">
        <v>500</v>
      </c>
    </row>
    <row r="65" spans="1:7" ht="15" customHeight="1" x14ac:dyDescent="0.3">
      <c r="A65" s="5" t="s">
        <v>177</v>
      </c>
      <c r="B65" s="28">
        <v>8.6995800000000005E-5</v>
      </c>
      <c r="C65" s="7" t="s">
        <v>178</v>
      </c>
      <c r="D65" s="83" t="s">
        <v>179</v>
      </c>
      <c r="E65" t="s">
        <v>88</v>
      </c>
      <c r="F65" s="9">
        <v>16</v>
      </c>
    </row>
    <row r="66" spans="1:7" ht="15" customHeight="1" x14ac:dyDescent="0.3">
      <c r="A66" s="5" t="s">
        <v>180</v>
      </c>
      <c r="B66" s="28">
        <v>4.7712500000000001E-7</v>
      </c>
      <c r="C66" s="7" t="s">
        <v>178</v>
      </c>
      <c r="D66" s="103"/>
      <c r="E66" s="19" t="s">
        <v>181</v>
      </c>
      <c r="F66" s="29">
        <f xml:space="preserve"> ($F$65 * GWP_HDD + $F$63 * ($F$64 / NANDproDie * GWP_NAND + GWP_SSD_PCB + GWP_SSD_T) + $F$62 * GewichtPSU * GWP_PSU / 32 * ($F$65 + $F$63) + GWP_StorageRest)</f>
        <v>1932.6524989102645</v>
      </c>
      <c r="G66" s="19" t="s">
        <v>17</v>
      </c>
    </row>
    <row r="67" spans="1:7" ht="15" customHeight="1" x14ac:dyDescent="0.3">
      <c r="A67" s="5" t="s">
        <v>182</v>
      </c>
      <c r="B67" s="28">
        <v>8.7286299999999998E-5</v>
      </c>
      <c r="C67" s="7" t="s">
        <v>178</v>
      </c>
      <c r="D67" s="103"/>
      <c r="E67" s="19" t="s">
        <v>183</v>
      </c>
      <c r="F67" s="24">
        <f xml:space="preserve"> ($F$65 * ADP_HDD + $F$63 * ($F$64 / NANDproDie * ADP_NAND + ADP_SSD_PCB + ADP_SSD_T) + $F$62 * GewichtPSU * ADP_PSU / 32 * ($F$65 + $F$63) + ADP_StorageRest)</f>
        <v>0.48169075901802977</v>
      </c>
      <c r="G67" s="19" t="s">
        <v>21</v>
      </c>
    </row>
    <row r="68" spans="1:7" ht="15" customHeight="1" x14ac:dyDescent="0.3">
      <c r="A68" s="5" t="s">
        <v>184</v>
      </c>
      <c r="B68" s="28">
        <v>9.95495E-5</v>
      </c>
      <c r="C68" s="7" t="s">
        <v>178</v>
      </c>
      <c r="D68" s="103"/>
      <c r="E68" s="19" t="s">
        <v>185</v>
      </c>
      <c r="F68" s="22">
        <f xml:space="preserve"> ($F$65 * KEA_HDD + $F$63 * ($F$64 / NANDproDie * KEA_NAND + KEA_SSD_PCB + KEA_SSD_T) + $F$62 * GewichtPSU * KEA_PSU / 32 * ($F$65 + $F$63) + KEA_StorageRest)</f>
        <v>23671.638603569354</v>
      </c>
      <c r="G68" s="19" t="s">
        <v>24</v>
      </c>
    </row>
    <row r="69" spans="1:7" ht="15" customHeight="1" x14ac:dyDescent="0.3">
      <c r="A69" s="5" t="s">
        <v>186</v>
      </c>
      <c r="B69" s="28">
        <v>9.9205300000000004E-5</v>
      </c>
      <c r="C69" s="7" t="s">
        <v>178</v>
      </c>
      <c r="D69" s="103"/>
      <c r="F69" s="30"/>
    </row>
    <row r="70" spans="1:7" ht="15" customHeight="1" x14ac:dyDescent="0.3">
      <c r="A70" s="5" t="s">
        <v>187</v>
      </c>
      <c r="B70" s="28">
        <v>9.4657199999999999E-5</v>
      </c>
      <c r="C70" s="7" t="s">
        <v>178</v>
      </c>
      <c r="D70" s="103"/>
      <c r="E70" s="17" t="s">
        <v>188</v>
      </c>
      <c r="F70" s="25"/>
      <c r="G70" s="4"/>
    </row>
    <row r="71" spans="1:7" ht="15" customHeight="1" x14ac:dyDescent="0.3">
      <c r="A71" s="5" t="s">
        <v>189</v>
      </c>
      <c r="B71" s="28">
        <v>1E-4</v>
      </c>
      <c r="C71" s="7" t="s">
        <v>178</v>
      </c>
      <c r="D71" s="103"/>
      <c r="E71" s="19" t="s">
        <v>155</v>
      </c>
      <c r="F71" s="31">
        <f xml:space="preserve"> GWP_Switch</f>
        <v>245.8871</v>
      </c>
      <c r="G71" s="19" t="s">
        <v>17</v>
      </c>
    </row>
    <row r="72" spans="1:7" ht="15" customHeight="1" x14ac:dyDescent="0.3">
      <c r="A72" s="5" t="s">
        <v>190</v>
      </c>
      <c r="B72" s="28">
        <v>5.1290000000000004E-6</v>
      </c>
      <c r="C72" s="7" t="s">
        <v>178</v>
      </c>
      <c r="D72" s="103"/>
      <c r="E72" s="19" t="s">
        <v>151</v>
      </c>
      <c r="F72" s="24">
        <f xml:space="preserve"> ADP_Switch</f>
        <v>5.3510000000000002E-2</v>
      </c>
      <c r="G72" s="19" t="s">
        <v>21</v>
      </c>
    </row>
    <row r="73" spans="1:7" ht="15" customHeight="1" x14ac:dyDescent="0.3">
      <c r="A73" s="5" t="s">
        <v>191</v>
      </c>
      <c r="B73" s="28">
        <v>1.1316200000000001E-9</v>
      </c>
      <c r="C73" s="7" t="s">
        <v>178</v>
      </c>
      <c r="D73" s="103"/>
      <c r="E73" s="19" t="s">
        <v>158</v>
      </c>
      <c r="F73" s="22">
        <f xml:space="preserve"> KEA_Switch</f>
        <v>3328.03793</v>
      </c>
      <c r="G73" s="19" t="s">
        <v>24</v>
      </c>
    </row>
    <row r="74" spans="1:7" ht="15" customHeight="1" thickBot="1" x14ac:dyDescent="0.35">
      <c r="A74" s="5" t="s">
        <v>192</v>
      </c>
      <c r="B74" s="28">
        <v>4.9270600000000004E-6</v>
      </c>
      <c r="C74" s="7" t="s">
        <v>178</v>
      </c>
      <c r="D74" s="104"/>
      <c r="F74" s="30"/>
    </row>
    <row r="75" spans="1:7" ht="15" customHeight="1" thickBot="1" x14ac:dyDescent="0.35">
      <c r="A75" s="5" t="s">
        <v>193</v>
      </c>
      <c r="B75" s="32"/>
      <c r="C75" s="7" t="s">
        <v>178</v>
      </c>
      <c r="D75" s="33" t="s">
        <v>194</v>
      </c>
      <c r="F75" s="30"/>
    </row>
    <row r="76" spans="1:7" ht="15" customHeight="1" thickBot="1" x14ac:dyDescent="0.35">
      <c r="A76" s="5" t="s">
        <v>195</v>
      </c>
      <c r="B76" s="28">
        <v>8.6995800000000005E-5</v>
      </c>
      <c r="C76" s="7" t="s">
        <v>178</v>
      </c>
      <c r="D76" s="34" t="s">
        <v>196</v>
      </c>
      <c r="F76" s="30"/>
    </row>
    <row r="77" spans="1:7" ht="15" customHeight="1" x14ac:dyDescent="0.3">
      <c r="A77" s="5" t="s">
        <v>197</v>
      </c>
      <c r="B77" s="27">
        <v>1445.6612299999999</v>
      </c>
      <c r="C77" s="7" t="s">
        <v>198</v>
      </c>
      <c r="D77" s="83"/>
      <c r="F77" s="30"/>
    </row>
    <row r="78" spans="1:7" ht="15" customHeight="1" x14ac:dyDescent="0.3">
      <c r="A78" s="5" t="s">
        <v>199</v>
      </c>
      <c r="B78" s="27">
        <v>3.82728</v>
      </c>
      <c r="C78" s="7" t="s">
        <v>198</v>
      </c>
      <c r="D78" s="103"/>
      <c r="F78" s="30"/>
    </row>
    <row r="79" spans="1:7" ht="15" customHeight="1" x14ac:dyDescent="0.3">
      <c r="A79" s="5" t="s">
        <v>200</v>
      </c>
      <c r="B79" s="27">
        <v>983.02836000000002</v>
      </c>
      <c r="C79" s="7" t="s">
        <v>198</v>
      </c>
      <c r="D79" s="103"/>
      <c r="F79" s="30"/>
    </row>
    <row r="80" spans="1:7" ht="15" customHeight="1" x14ac:dyDescent="0.3">
      <c r="A80" s="5" t="s">
        <v>201</v>
      </c>
      <c r="B80" s="27">
        <v>3930.5483199999999</v>
      </c>
      <c r="C80" s="7" t="s">
        <v>198</v>
      </c>
      <c r="D80" s="103"/>
      <c r="F80" s="30"/>
    </row>
    <row r="81" spans="1:6" ht="15" customHeight="1" x14ac:dyDescent="0.3">
      <c r="A81" s="5" t="s">
        <v>202</v>
      </c>
      <c r="B81" s="27">
        <v>2118.8125199999999</v>
      </c>
      <c r="C81" s="7" t="s">
        <v>198</v>
      </c>
      <c r="D81" s="103"/>
      <c r="F81" s="30"/>
    </row>
    <row r="82" spans="1:6" ht="15" customHeight="1" x14ac:dyDescent="0.3">
      <c r="A82" s="5" t="s">
        <v>203</v>
      </c>
      <c r="B82" s="27">
        <v>1786.45434</v>
      </c>
      <c r="C82" s="7" t="s">
        <v>198</v>
      </c>
      <c r="D82" s="103"/>
      <c r="F82" s="30"/>
    </row>
    <row r="83" spans="1:6" ht="15" customHeight="1" x14ac:dyDescent="0.3">
      <c r="A83" s="5" t="s">
        <v>204</v>
      </c>
      <c r="B83" s="27">
        <v>2096.9421299999999</v>
      </c>
      <c r="C83" s="7" t="s">
        <v>198</v>
      </c>
      <c r="D83" s="103"/>
      <c r="F83" s="30"/>
    </row>
    <row r="84" spans="1:6" ht="15" customHeight="1" x14ac:dyDescent="0.3">
      <c r="A84" s="5" t="s">
        <v>205</v>
      </c>
      <c r="B84" s="27">
        <v>2.0335299999999998</v>
      </c>
      <c r="C84" s="7" t="s">
        <v>198</v>
      </c>
      <c r="D84" s="103"/>
      <c r="F84" s="30"/>
    </row>
    <row r="85" spans="1:6" ht="15" customHeight="1" x14ac:dyDescent="0.3">
      <c r="A85" s="5" t="s">
        <v>206</v>
      </c>
      <c r="B85" s="27">
        <v>3.6000000000000002E-4</v>
      </c>
      <c r="C85" s="7" t="s">
        <v>198</v>
      </c>
      <c r="D85" s="103"/>
      <c r="F85" s="30"/>
    </row>
    <row r="86" spans="1:6" ht="15" customHeight="1" thickBot="1" x14ac:dyDescent="0.35">
      <c r="A86" s="5" t="s">
        <v>207</v>
      </c>
      <c r="B86" s="27">
        <v>1.7771400000000002</v>
      </c>
      <c r="C86" s="7" t="s">
        <v>198</v>
      </c>
      <c r="D86" s="104"/>
      <c r="F86" s="30"/>
    </row>
    <row r="87" spans="1:6" ht="15" customHeight="1" thickBot="1" x14ac:dyDescent="0.35">
      <c r="A87" s="5" t="s">
        <v>208</v>
      </c>
      <c r="B87" s="35"/>
      <c r="C87" s="7" t="s">
        <v>198</v>
      </c>
      <c r="D87" s="33" t="s">
        <v>194</v>
      </c>
      <c r="F87" s="30"/>
    </row>
    <row r="88" spans="1:6" ht="15" customHeight="1" thickBot="1" x14ac:dyDescent="0.35">
      <c r="A88" s="5" t="s">
        <v>209</v>
      </c>
      <c r="B88" s="27">
        <v>1445.6612299999999</v>
      </c>
      <c r="C88" s="7" t="s">
        <v>198</v>
      </c>
      <c r="D88" s="34" t="s">
        <v>196</v>
      </c>
      <c r="F88" s="30"/>
    </row>
    <row r="89" spans="1:6" ht="15" customHeight="1" x14ac:dyDescent="0.3">
      <c r="A89" s="5" t="s">
        <v>210</v>
      </c>
      <c r="B89" s="27">
        <v>120.31166999999999</v>
      </c>
      <c r="C89" s="7" t="s">
        <v>211</v>
      </c>
      <c r="D89" s="83"/>
      <c r="F89" s="30"/>
    </row>
    <row r="90" spans="1:6" ht="15" customHeight="1" x14ac:dyDescent="0.3">
      <c r="A90" s="5" t="s">
        <v>212</v>
      </c>
      <c r="B90" s="27">
        <v>52.014640000000007</v>
      </c>
      <c r="C90" s="7" t="s">
        <v>211</v>
      </c>
      <c r="D90" s="103"/>
      <c r="F90" s="30"/>
    </row>
    <row r="91" spans="1:6" ht="15" customHeight="1" x14ac:dyDescent="0.3">
      <c r="A91" s="5" t="s">
        <v>213</v>
      </c>
      <c r="B91" s="27">
        <v>103.28635000000001</v>
      </c>
      <c r="C91" s="7" t="s">
        <v>211</v>
      </c>
      <c r="D91" s="103"/>
      <c r="F91" s="30"/>
    </row>
    <row r="92" spans="1:6" ht="15" customHeight="1" x14ac:dyDescent="0.3">
      <c r="A92" s="5" t="s">
        <v>214</v>
      </c>
      <c r="B92" s="27">
        <v>149.31241</v>
      </c>
      <c r="C92" s="7" t="s">
        <v>211</v>
      </c>
      <c r="D92" s="103"/>
      <c r="F92" s="30"/>
    </row>
    <row r="93" spans="1:6" ht="15" customHeight="1" x14ac:dyDescent="0.3">
      <c r="A93" s="5" t="s">
        <v>215</v>
      </c>
      <c r="B93" s="27">
        <v>139.59117000000001</v>
      </c>
      <c r="C93" s="7" t="s">
        <v>211</v>
      </c>
      <c r="D93" s="103"/>
      <c r="F93" s="30"/>
    </row>
    <row r="94" spans="1:6" ht="15" customHeight="1" x14ac:dyDescent="0.3">
      <c r="A94" s="5" t="s">
        <v>216</v>
      </c>
      <c r="B94" s="27">
        <v>130.57369</v>
      </c>
      <c r="C94" s="7" t="s">
        <v>211</v>
      </c>
      <c r="D94" s="103"/>
    </row>
    <row r="95" spans="1:6" ht="15" customHeight="1" x14ac:dyDescent="0.3">
      <c r="A95" s="5" t="s">
        <v>217</v>
      </c>
      <c r="B95" s="27">
        <v>140.15469999999999</v>
      </c>
      <c r="C95" s="7" t="s">
        <v>211</v>
      </c>
      <c r="D95" s="103"/>
      <c r="F95" s="15"/>
    </row>
    <row r="96" spans="1:6" ht="15" customHeight="1" x14ac:dyDescent="0.3">
      <c r="A96" s="5" t="s">
        <v>218</v>
      </c>
      <c r="B96" s="27">
        <v>42.322540000000011</v>
      </c>
      <c r="C96" s="7" t="s">
        <v>211</v>
      </c>
      <c r="D96" s="103"/>
      <c r="F96" s="14"/>
    </row>
    <row r="97" spans="1:6" ht="15" customHeight="1" x14ac:dyDescent="0.3">
      <c r="A97" s="5" t="s">
        <v>219</v>
      </c>
      <c r="B97" s="27">
        <v>7.1603478149999998E-3</v>
      </c>
      <c r="C97" s="7" t="s">
        <v>211</v>
      </c>
      <c r="D97" s="103"/>
      <c r="F97" s="15"/>
    </row>
    <row r="98" spans="1:6" ht="15" customHeight="1" thickBot="1" x14ac:dyDescent="0.35">
      <c r="A98" s="5" t="s">
        <v>220</v>
      </c>
      <c r="B98" s="27">
        <v>9.8428100000000018</v>
      </c>
      <c r="C98" s="7" t="s">
        <v>211</v>
      </c>
      <c r="D98" s="104"/>
      <c r="F98" s="14"/>
    </row>
    <row r="99" spans="1:6" ht="15" customHeight="1" thickBot="1" x14ac:dyDescent="0.35">
      <c r="A99" s="5" t="s">
        <v>221</v>
      </c>
      <c r="B99" s="35"/>
      <c r="C99" s="7" t="s">
        <v>211</v>
      </c>
      <c r="D99" s="33" t="s">
        <v>194</v>
      </c>
      <c r="F99" s="15"/>
    </row>
    <row r="100" spans="1:6" ht="15" customHeight="1" thickBot="1" x14ac:dyDescent="0.35">
      <c r="A100" s="5" t="s">
        <v>222</v>
      </c>
      <c r="B100" s="27">
        <v>120.31166999999999</v>
      </c>
      <c r="C100" s="7" t="s">
        <v>211</v>
      </c>
      <c r="D100" s="34" t="s">
        <v>196</v>
      </c>
      <c r="F100" s="14"/>
    </row>
    <row r="101" spans="1:6" ht="15" customHeight="1" x14ac:dyDescent="0.3">
      <c r="A101" s="5" t="s">
        <v>223</v>
      </c>
      <c r="B101" s="36">
        <v>0.05</v>
      </c>
      <c r="C101" s="7" t="s">
        <v>224</v>
      </c>
      <c r="D101" s="86" t="s">
        <v>225</v>
      </c>
      <c r="F101" s="14"/>
    </row>
    <row r="102" spans="1:6" x14ac:dyDescent="0.3">
      <c r="A102" s="5" t="s">
        <v>226</v>
      </c>
      <c r="B102" s="36">
        <v>0.03</v>
      </c>
      <c r="C102" s="7" t="s">
        <v>224</v>
      </c>
      <c r="D102" s="84"/>
      <c r="F102" s="14"/>
    </row>
    <row r="103" spans="1:6" ht="32.4" customHeight="1" thickBot="1" x14ac:dyDescent="0.35">
      <c r="A103" s="5" t="s">
        <v>227</v>
      </c>
      <c r="B103" s="36">
        <v>0.05</v>
      </c>
      <c r="C103" s="7" t="s">
        <v>224</v>
      </c>
      <c r="D103" s="85"/>
      <c r="F103" s="14"/>
    </row>
    <row r="104" spans="1:6" ht="15" customHeight="1" x14ac:dyDescent="0.3">
      <c r="A104" s="5" t="s">
        <v>228</v>
      </c>
      <c r="B104" s="37" t="s">
        <v>229</v>
      </c>
      <c r="C104" s="38"/>
      <c r="D104" s="39"/>
      <c r="F104" s="14"/>
    </row>
    <row r="105" spans="1:6" ht="15" customHeight="1" x14ac:dyDescent="0.3">
      <c r="A105" s="5" t="s">
        <v>230</v>
      </c>
      <c r="B105" s="37" t="s">
        <v>231</v>
      </c>
      <c r="C105" s="38"/>
      <c r="D105" s="39"/>
      <c r="F105" s="14"/>
    </row>
    <row r="106" spans="1:6" ht="15" customHeight="1" thickBot="1" x14ac:dyDescent="0.35">
      <c r="A106" s="5" t="s">
        <v>232</v>
      </c>
      <c r="B106" s="37"/>
      <c r="C106" s="38"/>
      <c r="D106" s="39"/>
      <c r="F106" s="14"/>
    </row>
    <row r="107" spans="1:6" ht="15" customHeight="1" x14ac:dyDescent="0.3">
      <c r="A107" s="5" t="s">
        <v>233</v>
      </c>
      <c r="B107" s="12">
        <v>5.6123684455620748E-8</v>
      </c>
      <c r="C107" s="38" t="s">
        <v>234</v>
      </c>
      <c r="D107" s="86" t="s">
        <v>235</v>
      </c>
      <c r="F107" s="14"/>
    </row>
    <row r="108" spans="1:6" ht="15" customHeight="1" x14ac:dyDescent="0.3">
      <c r="A108" s="5" t="s">
        <v>236</v>
      </c>
      <c r="B108" s="12">
        <v>1.732318199309525E-8</v>
      </c>
      <c r="C108" s="38" t="s">
        <v>234</v>
      </c>
      <c r="D108" s="84"/>
      <c r="F108" s="14"/>
    </row>
    <row r="109" spans="1:6" ht="15" customHeight="1" x14ac:dyDescent="0.3">
      <c r="A109" s="5" t="s">
        <v>237</v>
      </c>
      <c r="B109" s="12">
        <v>3.2158938329430129E-8</v>
      </c>
      <c r="C109" s="38" t="s">
        <v>234</v>
      </c>
      <c r="D109" s="84"/>
      <c r="F109" s="14"/>
    </row>
    <row r="110" spans="1:6" ht="15" customHeight="1" x14ac:dyDescent="0.3">
      <c r="A110" s="5" t="s">
        <v>238</v>
      </c>
      <c r="B110" s="12">
        <v>1.0944595924104004E-7</v>
      </c>
      <c r="C110" s="38" t="s">
        <v>234</v>
      </c>
      <c r="D110" s="84"/>
      <c r="F110" s="14"/>
    </row>
    <row r="111" spans="1:6" ht="15" customHeight="1" x14ac:dyDescent="0.3">
      <c r="A111" s="5" t="s">
        <v>239</v>
      </c>
      <c r="B111" s="12">
        <v>1.8772660063964426E-7</v>
      </c>
      <c r="C111" s="38" t="s">
        <v>234</v>
      </c>
      <c r="D111" s="84"/>
      <c r="F111" s="14"/>
    </row>
    <row r="112" spans="1:6" ht="15" customHeight="1" x14ac:dyDescent="0.3">
      <c r="A112" s="5" t="s">
        <v>240</v>
      </c>
      <c r="B112" s="40"/>
      <c r="C112" s="38" t="s">
        <v>234</v>
      </c>
      <c r="D112" s="84"/>
      <c r="F112" s="14"/>
    </row>
    <row r="113" spans="1:6" ht="15" customHeight="1" x14ac:dyDescent="0.3">
      <c r="A113" s="5" t="s">
        <v>241</v>
      </c>
      <c r="B113" s="12">
        <v>0.31318732492244644</v>
      </c>
      <c r="C113" s="38" t="s">
        <v>242</v>
      </c>
      <c r="D113" s="84"/>
      <c r="F113" s="14"/>
    </row>
    <row r="114" spans="1:6" ht="15" customHeight="1" x14ac:dyDescent="0.3">
      <c r="A114" s="5" t="s">
        <v>243</v>
      </c>
      <c r="B114" s="12">
        <v>0.24784073277617097</v>
      </c>
      <c r="C114" s="38" t="s">
        <v>242</v>
      </c>
      <c r="D114" s="84"/>
      <c r="F114" s="14"/>
    </row>
    <row r="115" spans="1:6" ht="15" customHeight="1" x14ac:dyDescent="0.3">
      <c r="A115" s="5" t="s">
        <v>244</v>
      </c>
      <c r="B115" s="12">
        <v>0.28308425130829501</v>
      </c>
      <c r="C115" s="38" t="s">
        <v>242</v>
      </c>
      <c r="D115" s="84"/>
      <c r="F115" s="14"/>
    </row>
    <row r="116" spans="1:6" ht="15" customHeight="1" x14ac:dyDescent="0.3">
      <c r="A116" s="5" t="s">
        <v>245</v>
      </c>
      <c r="B116" s="12">
        <v>3.4125087842586083E-2</v>
      </c>
      <c r="C116" s="38" t="s">
        <v>242</v>
      </c>
      <c r="D116" s="84"/>
      <c r="F116" s="14"/>
    </row>
    <row r="117" spans="1:6" ht="15" customHeight="1" x14ac:dyDescent="0.3">
      <c r="A117" s="5" t="s">
        <v>246</v>
      </c>
      <c r="B117" s="12">
        <v>4.3134616699104573E-2</v>
      </c>
      <c r="C117" s="38" t="s">
        <v>242</v>
      </c>
      <c r="D117" s="84"/>
      <c r="F117" s="14"/>
    </row>
    <row r="118" spans="1:6" ht="15" customHeight="1" x14ac:dyDescent="0.3">
      <c r="A118" s="5" t="s">
        <v>247</v>
      </c>
      <c r="B118" s="40"/>
      <c r="C118" s="38" t="s">
        <v>242</v>
      </c>
      <c r="D118" s="84"/>
      <c r="F118" s="14"/>
    </row>
    <row r="119" spans="1:6" ht="15" customHeight="1" x14ac:dyDescent="0.3">
      <c r="A119" s="5" t="s">
        <v>248</v>
      </c>
      <c r="B119" s="12">
        <v>4.8104483876028974</v>
      </c>
      <c r="C119" s="38" t="s">
        <v>249</v>
      </c>
      <c r="D119" s="84"/>
      <c r="F119" s="14"/>
    </row>
    <row r="120" spans="1:6" ht="15" customHeight="1" x14ac:dyDescent="0.3">
      <c r="A120" s="5" t="s">
        <v>250</v>
      </c>
      <c r="B120" s="12">
        <v>4.7922163978236778</v>
      </c>
      <c r="C120" s="38" t="s">
        <v>249</v>
      </c>
      <c r="D120" s="84"/>
      <c r="F120" s="14"/>
    </row>
    <row r="121" spans="1:6" ht="15" customHeight="1" x14ac:dyDescent="0.3">
      <c r="A121" s="5" t="s">
        <v>251</v>
      </c>
      <c r="B121" s="12">
        <v>4.5188977361436384</v>
      </c>
      <c r="C121" s="38" t="s">
        <v>249</v>
      </c>
      <c r="D121" s="84"/>
      <c r="F121" s="14"/>
    </row>
    <row r="122" spans="1:6" ht="15" customHeight="1" x14ac:dyDescent="0.3">
      <c r="A122" s="5" t="s">
        <v>252</v>
      </c>
      <c r="B122" s="12">
        <v>3.3075755446240338</v>
      </c>
      <c r="C122" s="38" t="s">
        <v>249</v>
      </c>
      <c r="D122" s="84"/>
      <c r="F122" s="14"/>
    </row>
    <row r="123" spans="1:6" ht="15" customHeight="1" x14ac:dyDescent="0.3">
      <c r="A123" s="5" t="s">
        <v>253</v>
      </c>
      <c r="B123" s="12">
        <v>3.2353480808872992</v>
      </c>
      <c r="C123" s="38" t="s">
        <v>249</v>
      </c>
      <c r="D123" s="84"/>
      <c r="F123" s="14"/>
    </row>
    <row r="124" spans="1:6" ht="15" customHeight="1" thickBot="1" x14ac:dyDescent="0.35">
      <c r="A124" s="5" t="s">
        <v>254</v>
      </c>
      <c r="B124" s="40"/>
      <c r="C124" s="38" t="s">
        <v>249</v>
      </c>
      <c r="D124" s="85"/>
      <c r="F124" s="14"/>
    </row>
    <row r="125" spans="1:6" ht="15" customHeight="1" x14ac:dyDescent="0.3">
      <c r="A125" s="5" t="s">
        <v>255</v>
      </c>
      <c r="B125" s="37" t="s">
        <v>256</v>
      </c>
      <c r="C125" s="38"/>
      <c r="D125" s="39"/>
      <c r="F125" s="14"/>
    </row>
    <row r="126" spans="1:6" ht="15" customHeight="1" x14ac:dyDescent="0.3">
      <c r="A126" s="5" t="s">
        <v>257</v>
      </c>
      <c r="B126" s="37" t="s">
        <v>258</v>
      </c>
      <c r="C126" s="38"/>
      <c r="D126" s="39"/>
      <c r="F126" s="14"/>
    </row>
    <row r="127" spans="1:6" ht="15" customHeight="1" x14ac:dyDescent="0.3">
      <c r="A127" s="5" t="s">
        <v>259</v>
      </c>
      <c r="B127" s="37" t="s">
        <v>260</v>
      </c>
      <c r="C127" s="38"/>
      <c r="D127" s="39"/>
      <c r="F127" s="14"/>
    </row>
    <row r="128" spans="1:6" ht="15" customHeight="1" x14ac:dyDescent="0.3">
      <c r="A128" s="5" t="s">
        <v>261</v>
      </c>
      <c r="B128" s="37" t="s">
        <v>262</v>
      </c>
      <c r="C128" s="38"/>
      <c r="D128" s="39"/>
      <c r="F128" s="14"/>
    </row>
    <row r="129" spans="1:6" ht="15" customHeight="1" thickBot="1" x14ac:dyDescent="0.35">
      <c r="A129" s="5" t="s">
        <v>263</v>
      </c>
      <c r="B129" s="37" t="s">
        <v>264</v>
      </c>
      <c r="C129" s="38"/>
      <c r="D129" s="39"/>
      <c r="F129" s="14"/>
    </row>
    <row r="130" spans="1:6" ht="15" customHeight="1" thickBot="1" x14ac:dyDescent="0.35">
      <c r="A130" s="5" t="s">
        <v>265</v>
      </c>
      <c r="B130" s="41"/>
      <c r="C130" s="38"/>
      <c r="D130" s="33" t="s">
        <v>266</v>
      </c>
      <c r="F130" s="14"/>
    </row>
    <row r="131" spans="1:6" ht="15" customHeight="1" x14ac:dyDescent="0.3">
      <c r="A131" s="5" t="s">
        <v>267</v>
      </c>
      <c r="B131" s="42">
        <v>0.24584</v>
      </c>
      <c r="C131" s="38" t="s">
        <v>268</v>
      </c>
      <c r="D131" s="98" t="s">
        <v>269</v>
      </c>
    </row>
    <row r="132" spans="1:6" ht="15" customHeight="1" x14ac:dyDescent="0.3">
      <c r="A132" s="5" t="s">
        <v>270</v>
      </c>
      <c r="B132" s="42">
        <v>0.49157000000000001</v>
      </c>
      <c r="C132" s="38" t="s">
        <v>271</v>
      </c>
      <c r="D132" s="99"/>
    </row>
    <row r="133" spans="1:6" ht="15" customHeight="1" x14ac:dyDescent="0.3">
      <c r="A133" s="5" t="s">
        <v>272</v>
      </c>
      <c r="B133" s="43">
        <v>1.875</v>
      </c>
      <c r="C133" s="38" t="s">
        <v>273</v>
      </c>
      <c r="D133" s="39" t="s">
        <v>274</v>
      </c>
    </row>
    <row r="134" spans="1:6" ht="15" customHeight="1" x14ac:dyDescent="0.3">
      <c r="A134" s="5" t="s">
        <v>275</v>
      </c>
      <c r="B134" s="43">
        <v>49.802238805970099</v>
      </c>
      <c r="C134" s="38" t="s">
        <v>276</v>
      </c>
      <c r="D134" s="39" t="s">
        <v>277</v>
      </c>
    </row>
    <row r="135" spans="1:6" ht="15" customHeight="1" x14ac:dyDescent="0.3">
      <c r="A135" s="5" t="s">
        <v>278</v>
      </c>
      <c r="B135" s="43">
        <v>15.451000000000001</v>
      </c>
      <c r="C135" s="38" t="s">
        <v>279</v>
      </c>
      <c r="D135" s="44" t="s">
        <v>280</v>
      </c>
    </row>
    <row r="136" spans="1:6" ht="15" customHeight="1" x14ac:dyDescent="0.3">
      <c r="A136" s="5" t="s">
        <v>281</v>
      </c>
      <c r="B136" s="43">
        <v>2</v>
      </c>
      <c r="C136" s="38" t="s">
        <v>282</v>
      </c>
      <c r="D136" s="39" t="s">
        <v>283</v>
      </c>
    </row>
    <row r="137" spans="1:6" ht="15" customHeight="1" x14ac:dyDescent="0.3">
      <c r="A137" s="5" t="s">
        <v>284</v>
      </c>
      <c r="B137" s="12">
        <v>94.703999999999994</v>
      </c>
      <c r="C137" s="38" t="s">
        <v>285</v>
      </c>
      <c r="D137" s="39" t="s">
        <v>286</v>
      </c>
    </row>
    <row r="138" spans="1:6" ht="15" customHeight="1" x14ac:dyDescent="0.3">
      <c r="A138" s="5" t="s">
        <v>287</v>
      </c>
      <c r="B138" s="12">
        <v>4.2</v>
      </c>
      <c r="C138" s="38" t="s">
        <v>288</v>
      </c>
      <c r="D138" s="44" t="s">
        <v>289</v>
      </c>
    </row>
    <row r="139" spans="1:6" ht="15" customHeight="1" x14ac:dyDescent="0.3">
      <c r="A139" s="5" t="s">
        <v>290</v>
      </c>
      <c r="B139" s="12">
        <v>25</v>
      </c>
      <c r="C139" s="38" t="s">
        <v>291</v>
      </c>
      <c r="D139" s="39"/>
    </row>
    <row r="140" spans="1:6" ht="15" customHeight="1" x14ac:dyDescent="0.3">
      <c r="A140" s="5" t="s">
        <v>292</v>
      </c>
      <c r="B140" s="12">
        <v>3</v>
      </c>
      <c r="C140" s="38" t="s">
        <v>293</v>
      </c>
      <c r="D140" s="39"/>
    </row>
    <row r="141" spans="1:6" ht="15" customHeight="1" x14ac:dyDescent="0.3">
      <c r="A141" s="5" t="s">
        <v>294</v>
      </c>
      <c r="B141" s="12">
        <v>3</v>
      </c>
      <c r="C141" s="38" t="s">
        <v>293</v>
      </c>
      <c r="D141" s="39"/>
    </row>
    <row r="142" spans="1:6" ht="15" customHeight="1" x14ac:dyDescent="0.3">
      <c r="A142" s="5" t="s">
        <v>295</v>
      </c>
      <c r="B142" s="12">
        <v>3</v>
      </c>
      <c r="C142" s="38" t="s">
        <v>293</v>
      </c>
      <c r="D142" s="39"/>
    </row>
    <row r="143" spans="1:6" ht="15" customHeight="1" x14ac:dyDescent="0.3">
      <c r="A143" s="5" t="s">
        <v>296</v>
      </c>
      <c r="B143" s="12">
        <v>10</v>
      </c>
      <c r="C143" s="38" t="s">
        <v>293</v>
      </c>
      <c r="D143" s="39"/>
    </row>
    <row r="144" spans="1:6" ht="15" customHeight="1" x14ac:dyDescent="0.3">
      <c r="A144" s="5" t="s">
        <v>297</v>
      </c>
      <c r="B144" s="12">
        <v>400</v>
      </c>
      <c r="C144" s="38" t="s">
        <v>298</v>
      </c>
      <c r="D144" s="45" t="s">
        <v>299</v>
      </c>
    </row>
    <row r="145" spans="1:4" ht="15" customHeight="1" x14ac:dyDescent="0.3">
      <c r="A145" s="5" t="s">
        <v>300</v>
      </c>
      <c r="B145" s="18">
        <v>350</v>
      </c>
      <c r="C145" s="38" t="s">
        <v>298</v>
      </c>
      <c r="D145" s="45" t="s">
        <v>301</v>
      </c>
    </row>
    <row r="146" spans="1:4" ht="15" customHeight="1" x14ac:dyDescent="0.3">
      <c r="A146" s="5" t="s">
        <v>302</v>
      </c>
      <c r="B146" s="12">
        <v>200</v>
      </c>
      <c r="C146" s="38" t="s">
        <v>298</v>
      </c>
      <c r="D146" s="45" t="s">
        <v>303</v>
      </c>
    </row>
    <row r="147" spans="1:4" ht="15" customHeight="1" thickBot="1" x14ac:dyDescent="0.35">
      <c r="A147" s="5" t="s">
        <v>304</v>
      </c>
      <c r="B147" s="12">
        <v>365.25</v>
      </c>
      <c r="C147" s="38" t="s">
        <v>305</v>
      </c>
      <c r="D147" s="39"/>
    </row>
    <row r="148" spans="1:4" ht="28.8" x14ac:dyDescent="0.3">
      <c r="A148" s="46" t="s">
        <v>130</v>
      </c>
      <c r="D148" s="47" t="s">
        <v>306</v>
      </c>
    </row>
    <row r="149" spans="1:4" x14ac:dyDescent="0.3">
      <c r="A149" s="48" t="s">
        <v>307</v>
      </c>
      <c r="D149" s="49" t="s">
        <v>308</v>
      </c>
    </row>
    <row r="150" spans="1:4" ht="15" customHeight="1" thickBot="1" x14ac:dyDescent="0.35">
      <c r="A150" s="50" t="s">
        <v>309</v>
      </c>
      <c r="D150" s="51" t="s">
        <v>153</v>
      </c>
    </row>
    <row r="151" spans="1:4" ht="15" customHeight="1" x14ac:dyDescent="0.3">
      <c r="A151" s="52" t="s">
        <v>310</v>
      </c>
      <c r="D151" s="53" t="s">
        <v>311</v>
      </c>
    </row>
    <row r="152" spans="1:4" x14ac:dyDescent="0.3">
      <c r="A152" s="54" t="s">
        <v>312</v>
      </c>
      <c r="D152" s="49" t="s">
        <v>313</v>
      </c>
    </row>
    <row r="153" spans="1:4" x14ac:dyDescent="0.3">
      <c r="A153" s="54" t="s">
        <v>314</v>
      </c>
      <c r="D153" s="49" t="s">
        <v>315</v>
      </c>
    </row>
    <row r="154" spans="1:4" ht="15" thickBot="1" x14ac:dyDescent="0.35">
      <c r="A154" s="55" t="s">
        <v>316</v>
      </c>
      <c r="D154" s="56" t="s">
        <v>317</v>
      </c>
    </row>
  </sheetData>
  <mergeCells count="19">
    <mergeCell ref="D131:D132"/>
    <mergeCell ref="D62:D64"/>
    <mergeCell ref="D65:D74"/>
    <mergeCell ref="D77:D86"/>
    <mergeCell ref="D89:D98"/>
    <mergeCell ref="D101:D103"/>
    <mergeCell ref="D107:D124"/>
    <mergeCell ref="D59:D61"/>
    <mergeCell ref="D2:D10"/>
    <mergeCell ref="D11:D13"/>
    <mergeCell ref="D14:D25"/>
    <mergeCell ref="D26:D34"/>
    <mergeCell ref="D35:D37"/>
    <mergeCell ref="D41:D43"/>
    <mergeCell ref="D44:D46"/>
    <mergeCell ref="D47:D49"/>
    <mergeCell ref="D50:D52"/>
    <mergeCell ref="D53:D55"/>
    <mergeCell ref="D56:D5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7B9C-6F8D-4258-9DD9-7D0B58C5B109}">
  <dimension ref="A1:D103"/>
  <sheetViews>
    <sheetView workbookViewId="0">
      <selection activeCell="B4" sqref="B4"/>
    </sheetView>
  </sheetViews>
  <sheetFormatPr baseColWidth="10" defaultRowHeight="14.4" x14ac:dyDescent="0.3"/>
  <cols>
    <col min="1" max="1" width="18.33203125" customWidth="1"/>
    <col min="2" max="2" width="11.44140625" customWidth="1"/>
    <col min="3" max="3" width="19.33203125" bestFit="1" customWidth="1"/>
    <col min="4" max="4" width="12" bestFit="1" customWidth="1"/>
    <col min="7" max="7" width="13.6640625" customWidth="1"/>
  </cols>
  <sheetData>
    <row r="1" spans="1:4" x14ac:dyDescent="0.3">
      <c r="A1" s="3" t="s">
        <v>351</v>
      </c>
      <c r="B1" s="3"/>
      <c r="C1" s="4"/>
    </row>
    <row r="2" spans="1:4" x14ac:dyDescent="0.3">
      <c r="A2" t="s">
        <v>328</v>
      </c>
      <c r="B2" s="19">
        <v>4</v>
      </c>
      <c r="C2" t="s">
        <v>293</v>
      </c>
    </row>
    <row r="3" spans="1:4" x14ac:dyDescent="0.3">
      <c r="A3" t="s">
        <v>341</v>
      </c>
      <c r="B3" s="19">
        <v>0.23069999999999999</v>
      </c>
      <c r="C3" t="s">
        <v>340</v>
      </c>
      <c r="D3" s="61" t="s">
        <v>342</v>
      </c>
    </row>
    <row r="4" spans="1:4" x14ac:dyDescent="0.3">
      <c r="A4" t="s">
        <v>354</v>
      </c>
      <c r="B4" s="19">
        <v>1.5</v>
      </c>
    </row>
    <row r="5" spans="1:4" x14ac:dyDescent="0.3">
      <c r="A5" s="17" t="str">
        <f>'KPI4DCE-Faktoren'!E15</f>
        <v>RAM</v>
      </c>
      <c r="B5" s="4"/>
      <c r="C5" s="4"/>
    </row>
    <row r="6" spans="1:4" x14ac:dyDescent="0.3">
      <c r="A6" t="s">
        <v>319</v>
      </c>
      <c r="B6" s="19">
        <f>'KPI4DCE-Faktoren'!F16* 'KPI4DCE-Faktoren'!F17</f>
        <v>64</v>
      </c>
      <c r="C6" t="s">
        <v>318</v>
      </c>
    </row>
    <row r="7" spans="1:4" x14ac:dyDescent="0.3">
      <c r="A7" s="19" t="str">
        <f>'KPI4DCE-Faktoren'!E18</f>
        <v>GWP_RAMs</v>
      </c>
      <c r="B7" s="31">
        <f>'KPI4DCE-Faktoren'!F18</f>
        <v>116.77781927421194</v>
      </c>
      <c r="C7" s="19" t="str">
        <f>'KPI4DCE-Faktoren'!G18</f>
        <v>kg CO2 eq.</v>
      </c>
    </row>
    <row r="8" spans="1:4" x14ac:dyDescent="0.3">
      <c r="A8" s="19" t="s">
        <v>329</v>
      </c>
      <c r="B8" s="24">
        <f>B7/$B$2/8760/B6</f>
        <v>5.2073442527384746E-5</v>
      </c>
      <c r="C8" t="s">
        <v>330</v>
      </c>
    </row>
    <row r="9" spans="1:4" x14ac:dyDescent="0.3">
      <c r="A9" s="19" t="str">
        <f>'KPI4DCE-Faktoren'!E19</f>
        <v>ADP_RAMs</v>
      </c>
      <c r="B9" s="24">
        <f>'KPI4DCE-Faktoren'!F19</f>
        <v>1.5703583013276727E-2</v>
      </c>
      <c r="C9" s="19" t="str">
        <f>'KPI4DCE-Faktoren'!G19</f>
        <v>kg Sb eq.</v>
      </c>
    </row>
    <row r="10" spans="1:4" x14ac:dyDescent="0.3">
      <c r="A10" s="19" t="str">
        <f>'KPI4DCE-Faktoren'!E20</f>
        <v>KEA_RAMs</v>
      </c>
      <c r="B10" s="31">
        <f>'KPI4DCE-Faktoren'!F20</f>
        <v>1525.3768636383172</v>
      </c>
      <c r="C10" s="19" t="str">
        <f>'KPI4DCE-Faktoren'!G20</f>
        <v>MJ</v>
      </c>
    </row>
    <row r="11" spans="1:4" x14ac:dyDescent="0.3">
      <c r="A11" t="s">
        <v>327</v>
      </c>
      <c r="B11" s="58">
        <f>'KPI4DCE-Faktoren'!F16*4</f>
        <v>32</v>
      </c>
      <c r="C11" t="s">
        <v>298</v>
      </c>
      <c r="D11" t="s">
        <v>350</v>
      </c>
    </row>
    <row r="13" spans="1:4" x14ac:dyDescent="0.3">
      <c r="A13" s="17" t="s">
        <v>320</v>
      </c>
      <c r="B13" s="4"/>
      <c r="C13" s="4"/>
    </row>
    <row r="14" spans="1:4" x14ac:dyDescent="0.3">
      <c r="A14" t="str">
        <f>'KPI4DCE-Faktoren'!E3</f>
        <v>AnzahlCPU</v>
      </c>
      <c r="B14" s="19">
        <f>'KPI4DCE-Faktoren'!F3</f>
        <v>1</v>
      </c>
    </row>
    <row r="15" spans="1:4" x14ac:dyDescent="0.3">
      <c r="A15" t="str">
        <f>'KPI4DCE-Faktoren'!E4</f>
        <v>AnzahlKerneProCPU</v>
      </c>
      <c r="B15" s="19">
        <f>'KPI4DCE-Faktoren'!F4</f>
        <v>4</v>
      </c>
    </row>
    <row r="16" spans="1:4" x14ac:dyDescent="0.3">
      <c r="A16" t="str">
        <f>'KPI4DCE-Faktoren'!E26</f>
        <v>AnzahlSSD</v>
      </c>
      <c r="B16" s="19">
        <f>'KPI4DCE-Faktoren'!F26</f>
        <v>1</v>
      </c>
    </row>
    <row r="17" spans="1:4" x14ac:dyDescent="0.3">
      <c r="A17" t="str">
        <f>'KPI4DCE-Faktoren'!E27</f>
        <v>GByteSSD</v>
      </c>
      <c r="B17" s="19">
        <f>'KPI4DCE-Faktoren'!F27</f>
        <v>500</v>
      </c>
    </row>
    <row r="18" spans="1:4" x14ac:dyDescent="0.3">
      <c r="A18" t="str">
        <f>'KPI4DCE-Faktoren'!E34</f>
        <v>AnzahlHDD</v>
      </c>
      <c r="B18" s="19">
        <f>'KPI4DCE-Faktoren'!F34</f>
        <v>1</v>
      </c>
    </row>
    <row r="19" spans="1:4" x14ac:dyDescent="0.3">
      <c r="A19" t="str">
        <f>'KPI4DCE-Faktoren'!E50</f>
        <v>AnzahlNetzteile</v>
      </c>
      <c r="B19" s="19">
        <f>'KPI4DCE-Faktoren'!F50</f>
        <v>2</v>
      </c>
    </row>
    <row r="20" spans="1:4" x14ac:dyDescent="0.3">
      <c r="A20" t="str">
        <f>'KPI4DCE-Faktoren'!E51</f>
        <v>AnzahlServer</v>
      </c>
      <c r="B20" s="19">
        <f>'KPI4DCE-Faktoren'!F51</f>
        <v>1</v>
      </c>
    </row>
    <row r="21" spans="1:4" x14ac:dyDescent="0.3">
      <c r="A21" s="19" t="str">
        <f>'KPI4DCE-Faktoren'!E57</f>
        <v>GWP (Rackserver)</v>
      </c>
      <c r="B21" s="23">
        <f>'KPI4DCE-Faktoren'!F57-'KPI4DCE-Faktoren'!F18</f>
        <v>391.04946428261599</v>
      </c>
      <c r="C21" s="19" t="str">
        <f>'KPI4DCE-Faktoren'!G57</f>
        <v>kg CO2 eq.</v>
      </c>
    </row>
    <row r="22" spans="1:4" x14ac:dyDescent="0.3">
      <c r="A22" s="19" t="s">
        <v>329</v>
      </c>
      <c r="B22" s="24">
        <f>B21/$B$2/8760/B14/B20</f>
        <v>1.1160087450987899E-2</v>
      </c>
      <c r="C22" t="s">
        <v>331</v>
      </c>
    </row>
    <row r="23" spans="1:4" x14ac:dyDescent="0.3">
      <c r="A23" s="19" t="str">
        <f>'KPI4DCE-Faktoren'!E58</f>
        <v>ADP (Rackserver)</v>
      </c>
      <c r="B23" s="24">
        <f>'KPI4DCE-Faktoren'!F58-'KPI4DCE-Faktoren'!F19</f>
        <v>7.9019531227697365E-2</v>
      </c>
      <c r="C23" s="19" t="str">
        <f>'KPI4DCE-Faktoren'!G58</f>
        <v>kg Sb eq.</v>
      </c>
    </row>
    <row r="24" spans="1:4" x14ac:dyDescent="0.3">
      <c r="A24" s="19" t="str">
        <f>'KPI4DCE-Faktoren'!E59</f>
        <v>KEA (Rackserver)</v>
      </c>
      <c r="B24" s="22">
        <f>'KPI4DCE-Faktoren'!F59-'KPI4DCE-Faktoren'!F20</f>
        <v>5333.6615922472847</v>
      </c>
      <c r="C24" s="19" t="str">
        <f>'KPI4DCE-Faktoren'!G59</f>
        <v>MJ</v>
      </c>
    </row>
    <row r="25" spans="1:4" x14ac:dyDescent="0.3">
      <c r="A25" t="s">
        <v>327</v>
      </c>
      <c r="B25" s="58">
        <v>200</v>
      </c>
      <c r="C25" t="s">
        <v>298</v>
      </c>
      <c r="D25" t="s">
        <v>350</v>
      </c>
    </row>
    <row r="26" spans="1:4" x14ac:dyDescent="0.3">
      <c r="B26" s="15"/>
    </row>
    <row r="27" spans="1:4" x14ac:dyDescent="0.3">
      <c r="A27" s="17" t="str">
        <f>'KPI4DCE-Faktoren'!E61</f>
        <v>Storage-System</v>
      </c>
      <c r="B27" s="25"/>
      <c r="C27" s="4"/>
    </row>
    <row r="28" spans="1:4" x14ac:dyDescent="0.3">
      <c r="A28" t="str">
        <f>'KPI4DCE-Faktoren'!E62</f>
        <v>AnzahlNetzteile</v>
      </c>
      <c r="B28" s="19">
        <f>'KPI4DCE-Faktoren'!F62</f>
        <v>2</v>
      </c>
    </row>
    <row r="29" spans="1:4" x14ac:dyDescent="0.3">
      <c r="A29" t="str">
        <f>'KPI4DCE-Faktoren'!E63</f>
        <v>AnzahlSSD</v>
      </c>
      <c r="B29" s="19">
        <f>'KPI4DCE-Faktoren'!F63</f>
        <v>16</v>
      </c>
    </row>
    <row r="30" spans="1:4" x14ac:dyDescent="0.3">
      <c r="A30" t="str">
        <f>'KPI4DCE-Faktoren'!E64</f>
        <v>GByteSSD</v>
      </c>
      <c r="B30" s="19">
        <f>'KPI4DCE-Faktoren'!F64</f>
        <v>500</v>
      </c>
      <c r="C30" t="s">
        <v>323</v>
      </c>
    </row>
    <row r="31" spans="1:4" x14ac:dyDescent="0.3">
      <c r="A31" t="str">
        <f>'KPI4DCE-Faktoren'!E65</f>
        <v>AnzahlHDD</v>
      </c>
      <c r="B31" s="19">
        <f>'KPI4DCE-Faktoren'!F65</f>
        <v>16</v>
      </c>
    </row>
    <row r="32" spans="1:4" x14ac:dyDescent="0.3">
      <c r="A32" t="s">
        <v>321</v>
      </c>
      <c r="B32" s="58">
        <v>1000</v>
      </c>
      <c r="C32" t="s">
        <v>324</v>
      </c>
    </row>
    <row r="33" spans="1:4" x14ac:dyDescent="0.3">
      <c r="A33" t="s">
        <v>322</v>
      </c>
      <c r="B33" s="19">
        <f>B29*B30+B31*B32</f>
        <v>24000</v>
      </c>
      <c r="C33" t="s">
        <v>318</v>
      </c>
    </row>
    <row r="34" spans="1:4" x14ac:dyDescent="0.3">
      <c r="A34" s="19" t="str">
        <f>'KPI4DCE-Faktoren'!E66</f>
        <v>GPW (Storage)</v>
      </c>
      <c r="B34" s="29">
        <f>'KPI4DCE-Faktoren'!F66</f>
        <v>1932.6524989102645</v>
      </c>
      <c r="C34" s="19" t="str">
        <f>'KPI4DCE-Faktoren'!G66</f>
        <v>kg CO2 eq.</v>
      </c>
    </row>
    <row r="35" spans="1:4" x14ac:dyDescent="0.3">
      <c r="A35" s="19" t="s">
        <v>329</v>
      </c>
      <c r="B35" s="59">
        <f>B34/$B$2/8760/B33</f>
        <v>2.2981503269005238E-6</v>
      </c>
      <c r="C35" t="s">
        <v>332</v>
      </c>
    </row>
    <row r="36" spans="1:4" x14ac:dyDescent="0.3">
      <c r="A36" s="19" t="str">
        <f>'KPI4DCE-Faktoren'!E67</f>
        <v>ADP (Storage)</v>
      </c>
      <c r="B36" s="24">
        <f>'KPI4DCE-Faktoren'!F67</f>
        <v>0.48169075901802977</v>
      </c>
      <c r="C36" s="19" t="str">
        <f>'KPI4DCE-Faktoren'!G67</f>
        <v>kg Sb eq.</v>
      </c>
    </row>
    <row r="37" spans="1:4" x14ac:dyDescent="0.3">
      <c r="A37" s="19" t="str">
        <f>'KPI4DCE-Faktoren'!E68</f>
        <v>KEA (Storage)</v>
      </c>
      <c r="B37" s="22">
        <f>'KPI4DCE-Faktoren'!F68</f>
        <v>23671.638603569354</v>
      </c>
      <c r="C37" s="19" t="str">
        <f>'KPI4DCE-Faktoren'!G68</f>
        <v>MJ</v>
      </c>
    </row>
    <row r="38" spans="1:4" x14ac:dyDescent="0.3">
      <c r="A38" t="s">
        <v>327</v>
      </c>
      <c r="B38" s="58">
        <v>500</v>
      </c>
      <c r="C38" t="s">
        <v>298</v>
      </c>
      <c r="D38" t="s">
        <v>350</v>
      </c>
    </row>
    <row r="39" spans="1:4" x14ac:dyDescent="0.3">
      <c r="B39" s="30"/>
    </row>
    <row r="40" spans="1:4" x14ac:dyDescent="0.3">
      <c r="A40" s="17" t="str">
        <f>'KPI4DCE-Faktoren'!E70</f>
        <v>Netzwerk-Systeme</v>
      </c>
      <c r="B40" s="25"/>
      <c r="C40" s="4"/>
    </row>
    <row r="41" spans="1:4" x14ac:dyDescent="0.3">
      <c r="A41" t="s">
        <v>326</v>
      </c>
      <c r="B41" s="58">
        <f>48*1000</f>
        <v>48000</v>
      </c>
      <c r="C41" t="s">
        <v>325</v>
      </c>
    </row>
    <row r="42" spans="1:4" x14ac:dyDescent="0.3">
      <c r="A42" s="19" t="str">
        <f>'KPI4DCE-Faktoren'!E71</f>
        <v>GWP_Switch</v>
      </c>
      <c r="B42" s="31">
        <f>'KPI4DCE-Faktoren'!F71</f>
        <v>245.8871</v>
      </c>
      <c r="C42" s="19" t="str">
        <f>'KPI4DCE-Faktoren'!G71</f>
        <v>kg CO2 eq.</v>
      </c>
    </row>
    <row r="43" spans="1:4" x14ac:dyDescent="0.3">
      <c r="A43" s="19" t="s">
        <v>329</v>
      </c>
      <c r="B43" s="59">
        <f>B42/$B$2/8760/B41</f>
        <v>1.4619428985920852E-7</v>
      </c>
      <c r="C43" t="s">
        <v>333</v>
      </c>
    </row>
    <row r="44" spans="1:4" x14ac:dyDescent="0.3">
      <c r="A44" s="19" t="str">
        <f>'KPI4DCE-Faktoren'!E72</f>
        <v>ADP_Switch</v>
      </c>
      <c r="B44" s="24">
        <f>'KPI4DCE-Faktoren'!F72</f>
        <v>5.3510000000000002E-2</v>
      </c>
      <c r="C44" s="19" t="str">
        <f>'KPI4DCE-Faktoren'!G72</f>
        <v>kg Sb eq.</v>
      </c>
    </row>
    <row r="45" spans="1:4" x14ac:dyDescent="0.3">
      <c r="A45" s="19" t="str">
        <f>'KPI4DCE-Faktoren'!E73</f>
        <v>KEA_Switch</v>
      </c>
      <c r="B45" s="22">
        <f>'KPI4DCE-Faktoren'!F73</f>
        <v>3328.03793</v>
      </c>
      <c r="C45" s="19" t="str">
        <f>'KPI4DCE-Faktoren'!G73</f>
        <v>MJ</v>
      </c>
    </row>
    <row r="46" spans="1:4" x14ac:dyDescent="0.3">
      <c r="A46" t="s">
        <v>327</v>
      </c>
      <c r="B46" s="58">
        <v>100</v>
      </c>
      <c r="C46" t="s">
        <v>298</v>
      </c>
      <c r="D46" t="s">
        <v>350</v>
      </c>
    </row>
    <row r="72" spans="2:2" x14ac:dyDescent="0.3">
      <c r="B72" s="15"/>
    </row>
    <row r="73" spans="2:2" x14ac:dyDescent="0.3">
      <c r="B73" s="14"/>
    </row>
    <row r="74" spans="2:2" x14ac:dyDescent="0.3">
      <c r="B74" s="14"/>
    </row>
    <row r="75" spans="2:2" x14ac:dyDescent="0.3">
      <c r="B75" s="14"/>
    </row>
    <row r="76" spans="2:2" x14ac:dyDescent="0.3">
      <c r="B76" s="14"/>
    </row>
    <row r="77" spans="2:2" x14ac:dyDescent="0.3">
      <c r="B77" s="14"/>
    </row>
    <row r="78" spans="2:2" x14ac:dyDescent="0.3">
      <c r="B78" s="14"/>
    </row>
    <row r="79" spans="2:2" x14ac:dyDescent="0.3">
      <c r="B79" s="14"/>
    </row>
    <row r="80" spans="2:2" x14ac:dyDescent="0.3">
      <c r="B80" s="14"/>
    </row>
    <row r="81" spans="2:2" x14ac:dyDescent="0.3">
      <c r="B81" s="14"/>
    </row>
    <row r="82" spans="2:2" x14ac:dyDescent="0.3">
      <c r="B82" s="14"/>
    </row>
    <row r="83" spans="2:2" x14ac:dyDescent="0.3">
      <c r="B83" s="14"/>
    </row>
    <row r="84" spans="2:2" x14ac:dyDescent="0.3">
      <c r="B84" s="14"/>
    </row>
    <row r="85" spans="2:2" x14ac:dyDescent="0.3">
      <c r="B85" s="14"/>
    </row>
    <row r="86" spans="2:2" x14ac:dyDescent="0.3">
      <c r="B86" s="14"/>
    </row>
    <row r="87" spans="2:2" x14ac:dyDescent="0.3">
      <c r="B87" s="14"/>
    </row>
    <row r="88" spans="2:2" x14ac:dyDescent="0.3">
      <c r="B88" s="14"/>
    </row>
    <row r="89" spans="2:2" x14ac:dyDescent="0.3">
      <c r="B89" s="14"/>
    </row>
    <row r="90" spans="2:2" x14ac:dyDescent="0.3">
      <c r="B90" s="14"/>
    </row>
    <row r="91" spans="2:2" x14ac:dyDescent="0.3">
      <c r="B91" s="14"/>
    </row>
    <row r="92" spans="2:2" x14ac:dyDescent="0.3">
      <c r="B92" s="14"/>
    </row>
    <row r="93" spans="2:2" x14ac:dyDescent="0.3">
      <c r="B93" s="14"/>
    </row>
    <row r="94" spans="2:2" x14ac:dyDescent="0.3">
      <c r="B94" s="14"/>
    </row>
    <row r="95" spans="2:2" x14ac:dyDescent="0.3">
      <c r="B95" s="14"/>
    </row>
    <row r="96" spans="2:2" x14ac:dyDescent="0.3">
      <c r="B96" s="14"/>
    </row>
    <row r="97" spans="2:2" x14ac:dyDescent="0.3">
      <c r="B97" s="14"/>
    </row>
    <row r="98" spans="2:2" x14ac:dyDescent="0.3">
      <c r="B98" s="14"/>
    </row>
    <row r="99" spans="2:2" x14ac:dyDescent="0.3">
      <c r="B99" s="14"/>
    </row>
    <row r="100" spans="2:2" x14ac:dyDescent="0.3">
      <c r="B100" s="14"/>
    </row>
    <row r="101" spans="2:2" x14ac:dyDescent="0.3">
      <c r="B101" s="14"/>
    </row>
    <row r="102" spans="2:2" x14ac:dyDescent="0.3">
      <c r="B102" s="14"/>
    </row>
    <row r="103" spans="2:2" x14ac:dyDescent="0.3">
      <c r="B103" s="14"/>
    </row>
  </sheetData>
  <hyperlinks>
    <hyperlink ref="D3" r:id="rId1" location="tab-googlechartid_googlechartid_googlechartid_chart_1111" xr:uid="{355BEA7F-9B8D-4250-9D4F-D54A8C89C1C6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C63B-16C4-4679-B4DA-4275294679BA}">
  <dimension ref="A1:K26"/>
  <sheetViews>
    <sheetView tabSelected="1" workbookViewId="0">
      <selection activeCell="G10" sqref="G10"/>
    </sheetView>
  </sheetViews>
  <sheetFormatPr baseColWidth="10" defaultRowHeight="14.4" x14ac:dyDescent="0.3"/>
  <sheetData>
    <row r="1" spans="1:11" x14ac:dyDescent="0.3">
      <c r="A1" s="3" t="s">
        <v>349</v>
      </c>
      <c r="B1" s="3"/>
      <c r="C1" s="3"/>
      <c r="D1" s="3"/>
      <c r="E1" s="3"/>
    </row>
    <row r="4" spans="1:11" x14ac:dyDescent="0.3">
      <c r="B4" s="81" t="s">
        <v>353</v>
      </c>
      <c r="C4" s="82"/>
    </row>
    <row r="5" spans="1:11" ht="30" customHeight="1" x14ac:dyDescent="0.3">
      <c r="A5" s="65" t="s">
        <v>347</v>
      </c>
      <c r="B5" s="107" t="s">
        <v>348</v>
      </c>
      <c r="C5" s="108"/>
      <c r="D5" s="105" t="s">
        <v>345</v>
      </c>
      <c r="E5" s="109"/>
      <c r="F5" s="106"/>
      <c r="G5" s="105" t="s">
        <v>352</v>
      </c>
      <c r="H5" s="106"/>
      <c r="I5" s="105" t="s">
        <v>344</v>
      </c>
      <c r="J5" s="109"/>
      <c r="K5" s="106"/>
    </row>
    <row r="6" spans="1:11" x14ac:dyDescent="0.3">
      <c r="A6" t="s">
        <v>43</v>
      </c>
      <c r="B6" s="66">
        <v>10</v>
      </c>
      <c r="C6" s="70" t="s">
        <v>336</v>
      </c>
      <c r="D6" s="72">
        <f>B6*'Referenz-IT'!$B$8*1000</f>
        <v>0.5207344252738475</v>
      </c>
      <c r="E6" s="67" t="s">
        <v>346</v>
      </c>
      <c r="F6" s="73">
        <f>D6/$D$10</f>
        <v>0.16643469592562252</v>
      </c>
      <c r="G6" s="76">
        <f>B6/'Referenz-IT'!$B$6*'Referenz-IT'!$B$11*'Referenz-IT'!$B$4</f>
        <v>7.5</v>
      </c>
      <c r="H6" s="70" t="s">
        <v>343</v>
      </c>
      <c r="I6" s="79">
        <f>G6*'Referenz-IT'!$B$3</f>
        <v>1.7302499999999998</v>
      </c>
      <c r="J6" s="67" t="s">
        <v>346</v>
      </c>
      <c r="K6" s="73">
        <f>I6/$I$10</f>
        <v>0.10169491525423728</v>
      </c>
    </row>
    <row r="7" spans="1:11" x14ac:dyDescent="0.3">
      <c r="A7" t="s">
        <v>335</v>
      </c>
      <c r="B7" s="68">
        <v>0.2</v>
      </c>
      <c r="C7" s="70" t="s">
        <v>337</v>
      </c>
      <c r="D7" s="72">
        <f>B7*'Referenz-IT'!$B$22*1000</f>
        <v>2.2320174901975798</v>
      </c>
      <c r="E7" s="67" t="s">
        <v>346</v>
      </c>
      <c r="F7" s="73">
        <f>D7/$D$10</f>
        <v>0.7133869670443741</v>
      </c>
      <c r="G7" s="76">
        <f>B7*'Referenz-IT'!$B$25*'Referenz-IT'!$B$4</f>
        <v>60</v>
      </c>
      <c r="H7" s="70" t="s">
        <v>343</v>
      </c>
      <c r="I7" s="79">
        <f>G7*'Referenz-IT'!$B$3</f>
        <v>13.841999999999999</v>
      </c>
      <c r="J7" s="67" t="s">
        <v>346</v>
      </c>
      <c r="K7" s="73">
        <f>I7/$I$10</f>
        <v>0.81355932203389825</v>
      </c>
    </row>
    <row r="8" spans="1:11" x14ac:dyDescent="0.3">
      <c r="A8" t="s">
        <v>334</v>
      </c>
      <c r="B8" s="66">
        <v>100</v>
      </c>
      <c r="C8" s="70" t="s">
        <v>336</v>
      </c>
      <c r="D8" s="72">
        <f>B8*'Referenz-IT'!$B$35*1000</f>
        <v>0.22981503269005238</v>
      </c>
      <c r="E8" s="67" t="s">
        <v>346</v>
      </c>
      <c r="F8" s="73">
        <f>D8/$D$10</f>
        <v>7.3452403429619825E-2</v>
      </c>
      <c r="G8" s="77">
        <f>B8/'Referenz-IT'!$B$33*'Referenz-IT'!$B$38*'Referenz-IT'!$B$4</f>
        <v>3.125</v>
      </c>
      <c r="H8" s="70" t="s">
        <v>343</v>
      </c>
      <c r="I8" s="79">
        <f>G8*'Referenz-IT'!$B$3</f>
        <v>0.72093750000000001</v>
      </c>
      <c r="J8" s="67" t="s">
        <v>346</v>
      </c>
      <c r="K8" s="73">
        <f>I8/$I$10</f>
        <v>4.2372881355932202E-2</v>
      </c>
    </row>
    <row r="9" spans="1:11" ht="15" thickBot="1" x14ac:dyDescent="0.35">
      <c r="A9" s="60" t="s">
        <v>309</v>
      </c>
      <c r="B9" s="69">
        <v>1000</v>
      </c>
      <c r="C9" s="71" t="s">
        <v>338</v>
      </c>
      <c r="D9" s="74">
        <f>B9*'Referenz-IT'!$B$43*1000</f>
        <v>0.14619428985920851</v>
      </c>
      <c r="E9" s="60" t="s">
        <v>346</v>
      </c>
      <c r="F9" s="75">
        <f>D9/$D$10</f>
        <v>4.6725933600383546E-2</v>
      </c>
      <c r="G9" s="78">
        <f>B9/'Referenz-IT'!$B$41*'Referenz-IT'!$B$46*'Referenz-IT'!$B$4</f>
        <v>3.1249999999999996</v>
      </c>
      <c r="H9" s="71" t="s">
        <v>343</v>
      </c>
      <c r="I9" s="80">
        <f>G9*'Referenz-IT'!$B$3</f>
        <v>0.7209374999999999</v>
      </c>
      <c r="J9" s="60" t="s">
        <v>346</v>
      </c>
      <c r="K9" s="75">
        <f>I9/$I$10</f>
        <v>4.2372881355932195E-2</v>
      </c>
    </row>
    <row r="10" spans="1:11" ht="15" thickTop="1" x14ac:dyDescent="0.3">
      <c r="A10" s="62" t="s">
        <v>339</v>
      </c>
      <c r="C10" s="62"/>
      <c r="D10" s="63">
        <f>SUM(D6:D9)</f>
        <v>3.1287612380206884</v>
      </c>
      <c r="E10" s="62" t="s">
        <v>346</v>
      </c>
      <c r="F10" s="62"/>
      <c r="G10" s="64">
        <f>SUM(G6:G9)</f>
        <v>73.75</v>
      </c>
      <c r="H10" s="62" t="s">
        <v>343</v>
      </c>
      <c r="I10" s="64">
        <f>SUM(I6:I9)</f>
        <v>17.014125</v>
      </c>
      <c r="J10" s="62" t="s">
        <v>346</v>
      </c>
      <c r="K10" s="62"/>
    </row>
    <row r="11" spans="1:11" x14ac:dyDescent="0.3">
      <c r="B11" s="30"/>
    </row>
    <row r="12" spans="1:11" x14ac:dyDescent="0.3">
      <c r="B12" s="30"/>
    </row>
    <row r="13" spans="1:11" x14ac:dyDescent="0.3">
      <c r="B13" s="30"/>
    </row>
    <row r="14" spans="1:11" x14ac:dyDescent="0.3">
      <c r="B14" s="30"/>
    </row>
    <row r="15" spans="1:11" x14ac:dyDescent="0.3">
      <c r="B15" s="30"/>
    </row>
    <row r="16" spans="1:11" x14ac:dyDescent="0.3">
      <c r="B16" s="30"/>
    </row>
    <row r="17" spans="2:2" x14ac:dyDescent="0.3">
      <c r="B17" s="30"/>
    </row>
    <row r="18" spans="2:2" x14ac:dyDescent="0.3">
      <c r="B18" s="30"/>
    </row>
    <row r="19" spans="2:2" x14ac:dyDescent="0.3">
      <c r="B19" s="30"/>
    </row>
    <row r="20" spans="2:2" x14ac:dyDescent="0.3">
      <c r="B20" s="30"/>
    </row>
    <row r="21" spans="2:2" x14ac:dyDescent="0.3">
      <c r="B21" s="30"/>
    </row>
    <row r="23" spans="2:2" x14ac:dyDescent="0.3">
      <c r="B23" s="15"/>
    </row>
    <row r="24" spans="2:2" x14ac:dyDescent="0.3">
      <c r="B24" s="14"/>
    </row>
    <row r="25" spans="2:2" x14ac:dyDescent="0.3">
      <c r="B25" s="15"/>
    </row>
    <row r="26" spans="2:2" x14ac:dyDescent="0.3">
      <c r="B26" s="14"/>
    </row>
  </sheetData>
  <mergeCells count="4">
    <mergeCell ref="G5:H5"/>
    <mergeCell ref="B5:C5"/>
    <mergeCell ref="D5:F5"/>
    <mergeCell ref="I5:K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146</vt:i4>
      </vt:variant>
    </vt:vector>
  </HeadingPairs>
  <TitlesOfParts>
    <vt:vector size="149" baseType="lpstr">
      <vt:lpstr>KPI4DCE-Faktoren</vt:lpstr>
      <vt:lpstr>Referenz-IT</vt:lpstr>
      <vt:lpstr>Beispielwerte</vt:lpstr>
      <vt:lpstr>ADP_AssemblyTest</vt:lpstr>
      <vt:lpstr>ADP_BladeRest</vt:lpstr>
      <vt:lpstr>ADP_BladeSystemGeh</vt:lpstr>
      <vt:lpstr>ADP_BS_sonst</vt:lpstr>
      <vt:lpstr>ADP_CPU_DieSize</vt:lpstr>
      <vt:lpstr>ADP_CPU_Gold</vt:lpstr>
      <vt:lpstr>ADP_CPU_T</vt:lpstr>
      <vt:lpstr>ADP_Erdgas</vt:lpstr>
      <vt:lpstr>ADP_Fluessiggas</vt:lpstr>
      <vt:lpstr>ADP_HDD</vt:lpstr>
      <vt:lpstr>ADP_Heizoel</vt:lpstr>
      <vt:lpstr>ADP_HolzHackschnitzel</vt:lpstr>
      <vt:lpstr>ADP_HolzPellets</vt:lpstr>
      <vt:lpstr>ADP_KK</vt:lpstr>
      <vt:lpstr>ADP_KMdefault</vt:lpstr>
      <vt:lpstr>ADP_KMsonst</vt:lpstr>
      <vt:lpstr>ADP_MB</vt:lpstr>
      <vt:lpstr>ADP_NAND</vt:lpstr>
      <vt:lpstr>ADP_PSU</vt:lpstr>
      <vt:lpstr>ADP_R134A</vt:lpstr>
      <vt:lpstr>ADP_R290</vt:lpstr>
      <vt:lpstr>ADP_R32</vt:lpstr>
      <vt:lpstr>ADP_R404A</vt:lpstr>
      <vt:lpstr>ADP_R407A</vt:lpstr>
      <vt:lpstr>ADP_R407C</vt:lpstr>
      <vt:lpstr>ADP_R410A</vt:lpstr>
      <vt:lpstr>ADP_R717</vt:lpstr>
      <vt:lpstr>ADP_R718</vt:lpstr>
      <vt:lpstr>ADP_R744</vt:lpstr>
      <vt:lpstr>ADP_RackRest</vt:lpstr>
      <vt:lpstr>ADP_RAM_DieSize</vt:lpstr>
      <vt:lpstr>ADP_RAM_Gold</vt:lpstr>
      <vt:lpstr>ADP_RAM_PCB</vt:lpstr>
      <vt:lpstr>ADP_RAM_T</vt:lpstr>
      <vt:lpstr>ADP_SSD_PCB</vt:lpstr>
      <vt:lpstr>ADP_SSD_T</vt:lpstr>
      <vt:lpstr>ADP_StorageRest</vt:lpstr>
      <vt:lpstr>ADP_Strom</vt:lpstr>
      <vt:lpstr>ADP_Switch</vt:lpstr>
      <vt:lpstr>BS_Art1</vt:lpstr>
      <vt:lpstr>BS_Art2</vt:lpstr>
      <vt:lpstr>BS_Art3</vt:lpstr>
      <vt:lpstr>BS_Art4</vt:lpstr>
      <vt:lpstr>BS_Art5</vt:lpstr>
      <vt:lpstr>BS_sonst</vt:lpstr>
      <vt:lpstr>DieSizeFaktor</vt:lpstr>
      <vt:lpstr>DieSizeKonstante</vt:lpstr>
      <vt:lpstr>GewichtBladeRest</vt:lpstr>
      <vt:lpstr>GewichtBladeSystemOhnePSU</vt:lpstr>
      <vt:lpstr>GewichtPSU</vt:lpstr>
      <vt:lpstr>GewichtRackRest</vt:lpstr>
      <vt:lpstr>GewichtStorageRest</vt:lpstr>
      <vt:lpstr>GWP_AssemblyTest</vt:lpstr>
      <vt:lpstr>GWP_BladeRest</vt:lpstr>
      <vt:lpstr>GWP_BladeSystemGeh</vt:lpstr>
      <vt:lpstr>GWP_BS_sonst</vt:lpstr>
      <vt:lpstr>GWP_CPU_DieSize</vt:lpstr>
      <vt:lpstr>GWP_CPU_Gold</vt:lpstr>
      <vt:lpstr>GWP_CPU_T</vt:lpstr>
      <vt:lpstr>GWP_Erdgas</vt:lpstr>
      <vt:lpstr>GWP_Fluessiggas</vt:lpstr>
      <vt:lpstr>GWP_HDD</vt:lpstr>
      <vt:lpstr>GWP_Heizoel</vt:lpstr>
      <vt:lpstr>GWP_HolzHackschnitzel</vt:lpstr>
      <vt:lpstr>GWP_HolzPellets</vt:lpstr>
      <vt:lpstr>GWP_KK</vt:lpstr>
      <vt:lpstr>GWP_KMdefault</vt:lpstr>
      <vt:lpstr>GWP_KMsonst</vt:lpstr>
      <vt:lpstr>GWP_MB</vt:lpstr>
      <vt:lpstr>GWP_NAND</vt:lpstr>
      <vt:lpstr>GWP_PSU</vt:lpstr>
      <vt:lpstr>GWP_R134A</vt:lpstr>
      <vt:lpstr>GWP_R290</vt:lpstr>
      <vt:lpstr>GWP_R32</vt:lpstr>
      <vt:lpstr>GWP_R404A</vt:lpstr>
      <vt:lpstr>GWP_R407A</vt:lpstr>
      <vt:lpstr>GWP_R407C</vt:lpstr>
      <vt:lpstr>GWP_R410A</vt:lpstr>
      <vt:lpstr>GWP_R717</vt:lpstr>
      <vt:lpstr>GWP_R718</vt:lpstr>
      <vt:lpstr>GWP_R744</vt:lpstr>
      <vt:lpstr>GWP_RackRest</vt:lpstr>
      <vt:lpstr>GWP_RAM_DieSize</vt:lpstr>
      <vt:lpstr>GWP_RAM_Gold</vt:lpstr>
      <vt:lpstr>GWP_RAM_PCB</vt:lpstr>
      <vt:lpstr>GWP_RAM_T</vt:lpstr>
      <vt:lpstr>GWP_SSD_PCB</vt:lpstr>
      <vt:lpstr>GWP_SSD_T</vt:lpstr>
      <vt:lpstr>GWP_StorageRest</vt:lpstr>
      <vt:lpstr>GWP_Strom</vt:lpstr>
      <vt:lpstr>GWP_Switch</vt:lpstr>
      <vt:lpstr>KEA_AssemblyTest</vt:lpstr>
      <vt:lpstr>KEA_BladeRest</vt:lpstr>
      <vt:lpstr>KEA_BladeSystemGeh</vt:lpstr>
      <vt:lpstr>KEA_BS_sonst</vt:lpstr>
      <vt:lpstr>KEA_CPU_DieSize</vt:lpstr>
      <vt:lpstr>KEA_CPU_Gold</vt:lpstr>
      <vt:lpstr>KEA_CPU_T</vt:lpstr>
      <vt:lpstr>KEA_Erdgas</vt:lpstr>
      <vt:lpstr>KEA_Fluessiggas</vt:lpstr>
      <vt:lpstr>KEA_HDD</vt:lpstr>
      <vt:lpstr>KEA_Heizoel</vt:lpstr>
      <vt:lpstr>KEA_HolzHackschnitzel</vt:lpstr>
      <vt:lpstr>KEA_HolzPellets</vt:lpstr>
      <vt:lpstr>KEA_KK</vt:lpstr>
      <vt:lpstr>KEA_KMdefault</vt:lpstr>
      <vt:lpstr>KEA_KMsonst</vt:lpstr>
      <vt:lpstr>KEA_MB</vt:lpstr>
      <vt:lpstr>KEA_NAND</vt:lpstr>
      <vt:lpstr>KEA_PSU</vt:lpstr>
      <vt:lpstr>KEA_R134A</vt:lpstr>
      <vt:lpstr>KEA_R290</vt:lpstr>
      <vt:lpstr>KEA_R32</vt:lpstr>
      <vt:lpstr>KEA_R404A</vt:lpstr>
      <vt:lpstr>KEA_R407A</vt:lpstr>
      <vt:lpstr>KEA_R407C</vt:lpstr>
      <vt:lpstr>KEA_R410A</vt:lpstr>
      <vt:lpstr>KEA_R717</vt:lpstr>
      <vt:lpstr>KEA_R718</vt:lpstr>
      <vt:lpstr>KEA_R744</vt:lpstr>
      <vt:lpstr>KEA_RackRest</vt:lpstr>
      <vt:lpstr>KEA_RAM_DieSize</vt:lpstr>
      <vt:lpstr>KEA_RAM_Gold</vt:lpstr>
      <vt:lpstr>KEA_RAM_PCB</vt:lpstr>
      <vt:lpstr>KEA_RAM_T</vt:lpstr>
      <vt:lpstr>KEA_SSD_PCB</vt:lpstr>
      <vt:lpstr>KEA_SSD_T</vt:lpstr>
      <vt:lpstr>KEA_StorageRest</vt:lpstr>
      <vt:lpstr>KEA_Strom</vt:lpstr>
      <vt:lpstr>KEA_Switch</vt:lpstr>
      <vt:lpstr>KM_Art1</vt:lpstr>
      <vt:lpstr>KM_Art2</vt:lpstr>
      <vt:lpstr>KM_std</vt:lpstr>
      <vt:lpstr>KMLeck_DV</vt:lpstr>
      <vt:lpstr>KMLeck_FK</vt:lpstr>
      <vt:lpstr>KMLeck_std</vt:lpstr>
      <vt:lpstr>NANDproDie</vt:lpstr>
      <vt:lpstr>ND_default_kaelte</vt:lpstr>
      <vt:lpstr>ND_default_server</vt:lpstr>
      <vt:lpstr>ND_default_storage</vt:lpstr>
      <vt:lpstr>ND_default_switch</vt:lpstr>
      <vt:lpstr>Pel_Server_Default</vt:lpstr>
      <vt:lpstr>Pel_Storage_Default</vt:lpstr>
      <vt:lpstr>Pel_Switch_Default</vt:lpstr>
      <vt:lpstr>RAMproDie</vt:lpstr>
      <vt:lpstr>TageProJahr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Gröger</dc:creator>
  <cp:lastModifiedBy>Jens Gröger</cp:lastModifiedBy>
  <dcterms:created xsi:type="dcterms:W3CDTF">2022-02-21T07:36:39Z</dcterms:created>
  <dcterms:modified xsi:type="dcterms:W3CDTF">2022-02-21T14:43:34Z</dcterms:modified>
</cp:coreProperties>
</file>